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alyseIndia\Nifty Calculator\July 2020\"/>
    </mc:Choice>
  </mc:AlternateContent>
  <bookViews>
    <workbookView xWindow="0" yWindow="0" windowWidth="28800" windowHeight="12435" activeTab="4"/>
  </bookViews>
  <sheets>
    <sheet name="Nifty Calculator Free Float" sheetId="6" r:id="rId1"/>
    <sheet name="Pessimistic Nifty" sheetId="4" r:id="rId2"/>
    <sheet name="Optimistic Nifty" sheetId="7" r:id="rId3"/>
    <sheet name="Sectoral Weights" sheetId="9" r:id="rId4"/>
    <sheet name="Recent changes in Nifty" sheetId="8" r:id="rId5"/>
  </sheets>
  <externalReferences>
    <externalReference r:id="rId6"/>
    <externalReference r:id="rId7"/>
    <externalReference r:id="rId8"/>
    <externalReference r:id="rId9"/>
  </externalReferences>
  <definedNames>
    <definedName name="_xlnm._FilterDatabase" localSheetId="0" hidden="1">'Nifty Calculator Free Float'!$B$6:$H$56</definedName>
    <definedName name="_xlnm._FilterDatabase" localSheetId="2" hidden="1">'Optimistic Nifty'!$B$6:$H$59</definedName>
    <definedName name="_xlnm._FilterDatabase" localSheetId="1" hidden="1">'Pessimistic Nifty'!$B$6:$H$59</definedName>
  </definedNames>
  <calcPr calcId="152511"/>
</workbook>
</file>

<file path=xl/calcChain.xml><?xml version="1.0" encoding="utf-8"?>
<calcChain xmlns="http://schemas.openxmlformats.org/spreadsheetml/2006/main">
  <c r="D4" i="9" l="1"/>
  <c r="D5" i="9"/>
  <c r="D6" i="9"/>
  <c r="D7" i="9"/>
  <c r="D8" i="9"/>
  <c r="D9" i="9"/>
  <c r="D10" i="9"/>
  <c r="D11" i="9"/>
  <c r="D12" i="9"/>
  <c r="D13" i="9"/>
  <c r="D14" i="9"/>
  <c r="D15" i="9"/>
  <c r="D16" i="9"/>
  <c r="D3" i="9"/>
  <c r="E4" i="9" l="1"/>
  <c r="E5" i="9"/>
  <c r="E6" i="9"/>
  <c r="E7" i="9"/>
  <c r="E8" i="9"/>
  <c r="E9" i="9"/>
  <c r="E10" i="9"/>
  <c r="E11" i="9"/>
  <c r="E12" i="9"/>
  <c r="E13" i="9"/>
  <c r="E14" i="9"/>
  <c r="E15" i="9"/>
  <c r="E16" i="9"/>
  <c r="E3" i="9"/>
  <c r="F4" i="9" l="1"/>
  <c r="F5" i="9"/>
  <c r="F6" i="9"/>
  <c r="F7" i="9"/>
  <c r="F8" i="9"/>
  <c r="F9" i="9"/>
  <c r="F10" i="9"/>
  <c r="F11" i="9"/>
  <c r="F13" i="9"/>
  <c r="F14" i="9"/>
  <c r="F15" i="9"/>
  <c r="F16" i="9"/>
  <c r="F3" i="9"/>
  <c r="G6" i="9" l="1"/>
  <c r="G4" i="9"/>
  <c r="G5" i="9"/>
  <c r="G7" i="9"/>
  <c r="G11" i="9"/>
  <c r="G9" i="9"/>
  <c r="G10" i="9"/>
  <c r="G13" i="9"/>
  <c r="G8" i="9"/>
  <c r="G15" i="9"/>
  <c r="G16" i="9"/>
  <c r="G14" i="9"/>
  <c r="G3" i="9"/>
  <c r="F8" i="4" l="1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7" i="4"/>
  <c r="D58" i="7" l="1"/>
  <c r="E56" i="7" l="1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F7" i="7" l="1"/>
  <c r="F8" i="7"/>
  <c r="F52" i="6"/>
  <c r="G52" i="6" s="1"/>
  <c r="F51" i="6"/>
  <c r="G51" i="6" s="1"/>
  <c r="F9" i="6"/>
  <c r="G9" i="6" s="1"/>
  <c r="F36" i="6"/>
  <c r="G36" i="6" s="1"/>
  <c r="F55" i="6"/>
  <c r="G55" i="6" s="1"/>
  <c r="F27" i="6"/>
  <c r="G27" i="6" s="1"/>
  <c r="F15" i="6"/>
  <c r="G15" i="6" s="1"/>
  <c r="F38" i="6"/>
  <c r="G38" i="6" s="1"/>
  <c r="F7" i="6"/>
  <c r="G7" i="6" s="1"/>
  <c r="F39" i="6"/>
  <c r="G39" i="6" s="1"/>
  <c r="F23" i="6"/>
  <c r="G23" i="6" s="1"/>
  <c r="F40" i="6"/>
  <c r="G40" i="6" s="1"/>
  <c r="F31" i="6"/>
  <c r="G31" i="6" s="1"/>
  <c r="F34" i="6"/>
  <c r="G34" i="6" s="1"/>
  <c r="F42" i="6"/>
  <c r="G42" i="6" s="1"/>
  <c r="F11" i="6"/>
  <c r="G11" i="6" s="1"/>
  <c r="F12" i="6"/>
  <c r="G12" i="6" s="1"/>
  <c r="F47" i="6"/>
  <c r="G47" i="6" s="1"/>
  <c r="F56" i="6"/>
  <c r="G56" i="6" s="1"/>
  <c r="F26" i="6"/>
  <c r="G26" i="6" s="1"/>
  <c r="F43" i="6"/>
  <c r="G43" i="6" s="1"/>
  <c r="F25" i="6"/>
  <c r="G25" i="6" s="1"/>
  <c r="E40" i="6"/>
  <c r="E7" i="6"/>
  <c r="E34" i="6"/>
  <c r="E29" i="6"/>
  <c r="E45" i="6"/>
  <c r="E53" i="6"/>
  <c r="E27" i="6"/>
  <c r="E30" i="6"/>
  <c r="E42" i="6"/>
  <c r="E11" i="6"/>
  <c r="E23" i="6"/>
  <c r="E39" i="6"/>
  <c r="E19" i="6"/>
  <c r="E17" i="6"/>
  <c r="E48" i="6"/>
  <c r="E18" i="6"/>
  <c r="E12" i="6"/>
  <c r="E15" i="6"/>
  <c r="E24" i="6"/>
  <c r="E31" i="6"/>
  <c r="E20" i="6"/>
  <c r="E49" i="6"/>
  <c r="E28" i="6"/>
  <c r="E44" i="6"/>
  <c r="E47" i="6"/>
  <c r="E52" i="6"/>
  <c r="E16" i="6"/>
  <c r="E33" i="6"/>
  <c r="E13" i="6"/>
  <c r="E51" i="6"/>
  <c r="E54" i="6"/>
  <c r="E37" i="6"/>
  <c r="E56" i="6"/>
  <c r="E26" i="6"/>
  <c r="E32" i="6"/>
  <c r="E55" i="6"/>
  <c r="E8" i="6"/>
  <c r="E46" i="6"/>
  <c r="E9" i="6"/>
  <c r="E36" i="6"/>
  <c r="E43" i="6"/>
  <c r="E25" i="6"/>
  <c r="E35" i="6"/>
  <c r="E10" i="6"/>
  <c r="E21" i="6"/>
  <c r="E50" i="6"/>
  <c r="E22" i="6"/>
  <c r="E41" i="6"/>
  <c r="E14" i="6"/>
  <c r="E38" i="6"/>
  <c r="F29" i="6"/>
  <c r="G29" i="6" s="1"/>
  <c r="F45" i="6"/>
  <c r="G45" i="6" s="1"/>
  <c r="F53" i="6"/>
  <c r="G53" i="6" s="1"/>
  <c r="F30" i="6"/>
  <c r="G30" i="6" s="1"/>
  <c r="F19" i="6"/>
  <c r="G19" i="6" s="1"/>
  <c r="F17" i="6"/>
  <c r="G17" i="6" s="1"/>
  <c r="F48" i="6"/>
  <c r="G48" i="6" s="1"/>
  <c r="F18" i="6"/>
  <c r="G18" i="6" s="1"/>
  <c r="F24" i="6"/>
  <c r="G24" i="6" s="1"/>
  <c r="F20" i="6"/>
  <c r="G20" i="6" s="1"/>
  <c r="F49" i="6"/>
  <c r="G49" i="6" s="1"/>
  <c r="F28" i="6"/>
  <c r="G28" i="6" s="1"/>
  <c r="F44" i="6"/>
  <c r="G44" i="6" s="1"/>
  <c r="F16" i="6"/>
  <c r="G16" i="6" s="1"/>
  <c r="F33" i="6"/>
  <c r="G33" i="6" s="1"/>
  <c r="F13" i="6"/>
  <c r="G13" i="6" s="1"/>
  <c r="F54" i="6"/>
  <c r="G54" i="6" s="1"/>
  <c r="F37" i="6"/>
  <c r="G37" i="6" s="1"/>
  <c r="F32" i="6"/>
  <c r="G32" i="6" s="1"/>
  <c r="F8" i="6"/>
  <c r="F46" i="6"/>
  <c r="G46" i="6" s="1"/>
  <c r="F35" i="6"/>
  <c r="G35" i="6" s="1"/>
  <c r="F10" i="6"/>
  <c r="G10" i="6" s="1"/>
  <c r="F21" i="6"/>
  <c r="G21" i="6" s="1"/>
  <c r="F50" i="6"/>
  <c r="G50" i="6" s="1"/>
  <c r="F22" i="6"/>
  <c r="G22" i="6" s="1"/>
  <c r="F41" i="6"/>
  <c r="G41" i="6" s="1"/>
  <c r="F14" i="6"/>
  <c r="G14" i="6" s="1"/>
  <c r="D58" i="4" l="1"/>
  <c r="D58" i="6"/>
  <c r="H39" i="6" l="1"/>
  <c r="F47" i="7"/>
  <c r="G47" i="7" s="1"/>
  <c r="F31" i="7"/>
  <c r="G31" i="7" s="1"/>
  <c r="F16" i="7"/>
  <c r="G16" i="7" s="1"/>
  <c r="F35" i="7"/>
  <c r="G35" i="7" s="1"/>
  <c r="H35" i="7" s="1"/>
  <c r="F51" i="7"/>
  <c r="G51" i="7" s="1"/>
  <c r="H51" i="7" s="1"/>
  <c r="F41" i="7"/>
  <c r="G41" i="7" s="1"/>
  <c r="F42" i="7"/>
  <c r="G42" i="7" s="1"/>
  <c r="F21" i="7"/>
  <c r="G21" i="7" s="1"/>
  <c r="H21" i="7" s="1"/>
  <c r="F44" i="7"/>
  <c r="G44" i="7" s="1"/>
  <c r="F55" i="7"/>
  <c r="G55" i="7" s="1"/>
  <c r="F34" i="7"/>
  <c r="G34" i="7" s="1"/>
  <c r="F25" i="7"/>
  <c r="G25" i="7" s="1"/>
  <c r="H25" i="7" s="1"/>
  <c r="F27" i="7"/>
  <c r="G27" i="7" s="1"/>
  <c r="F48" i="7"/>
  <c r="G48" i="7" s="1"/>
  <c r="F40" i="7"/>
  <c r="G40" i="7" s="1"/>
  <c r="F24" i="7"/>
  <c r="G24" i="7" s="1"/>
  <c r="G7" i="7"/>
  <c r="F32" i="7"/>
  <c r="G32" i="7" s="1"/>
  <c r="F50" i="7"/>
  <c r="G50" i="7" s="1"/>
  <c r="F20" i="7"/>
  <c r="G20" i="7" s="1"/>
  <c r="F9" i="7"/>
  <c r="G9" i="7" s="1"/>
  <c r="H9" i="7" s="1"/>
  <c r="F11" i="7"/>
  <c r="G11" i="7" s="1"/>
  <c r="F10" i="7"/>
  <c r="G10" i="7" s="1"/>
  <c r="F46" i="7"/>
  <c r="G46" i="7" s="1"/>
  <c r="F29" i="7"/>
  <c r="G29" i="7" s="1"/>
  <c r="G8" i="7"/>
  <c r="F19" i="7"/>
  <c r="G19" i="7" s="1"/>
  <c r="F13" i="7"/>
  <c r="G13" i="7" s="1"/>
  <c r="F28" i="7"/>
  <c r="G28" i="7" s="1"/>
  <c r="F23" i="7"/>
  <c r="G23" i="7" s="1"/>
  <c r="F26" i="7"/>
  <c r="G26" i="7" s="1"/>
  <c r="F56" i="7"/>
  <c r="G56" i="7" s="1"/>
  <c r="F39" i="7"/>
  <c r="G39" i="7" s="1"/>
  <c r="H39" i="7" s="1"/>
  <c r="F22" i="7"/>
  <c r="G22" i="7" s="1"/>
  <c r="F36" i="7"/>
  <c r="G36" i="7" s="1"/>
  <c r="F54" i="7"/>
  <c r="G54" i="7" s="1"/>
  <c r="F12" i="7"/>
  <c r="G12" i="7" s="1"/>
  <c r="H12" i="7" s="1"/>
  <c r="F45" i="7"/>
  <c r="G45" i="7" s="1"/>
  <c r="F18" i="7"/>
  <c r="G18" i="7" s="1"/>
  <c r="F15" i="7"/>
  <c r="G15" i="7" s="1"/>
  <c r="F14" i="7"/>
  <c r="G14" i="7" s="1"/>
  <c r="H14" i="7" s="1"/>
  <c r="F17" i="7"/>
  <c r="G17" i="7" s="1"/>
  <c r="F53" i="7"/>
  <c r="G53" i="7" s="1"/>
  <c r="F43" i="7"/>
  <c r="G43" i="7" s="1"/>
  <c r="F33" i="7"/>
  <c r="G33" i="7" s="1"/>
  <c r="H33" i="7" s="1"/>
  <c r="F37" i="7"/>
  <c r="G37" i="7" s="1"/>
  <c r="F30" i="7"/>
  <c r="G30" i="7" s="1"/>
  <c r="F38" i="7"/>
  <c r="G38" i="7" s="1"/>
  <c r="H38" i="7" s="1"/>
  <c r="F49" i="7"/>
  <c r="G49" i="7" s="1"/>
  <c r="H49" i="7" s="1"/>
  <c r="F52" i="7"/>
  <c r="G52" i="7" s="1"/>
  <c r="H52" i="7" s="1"/>
  <c r="G49" i="4"/>
  <c r="G38" i="4"/>
  <c r="G30" i="4"/>
  <c r="G37" i="4"/>
  <c r="G33" i="4"/>
  <c r="G43" i="4"/>
  <c r="G53" i="4"/>
  <c r="G17" i="4"/>
  <c r="G14" i="4"/>
  <c r="G15" i="4"/>
  <c r="G18" i="4"/>
  <c r="G45" i="4"/>
  <c r="G12" i="4"/>
  <c r="G54" i="4"/>
  <c r="G36" i="4"/>
  <c r="G22" i="4"/>
  <c r="G39" i="4"/>
  <c r="G56" i="4"/>
  <c r="G26" i="4"/>
  <c r="G23" i="4"/>
  <c r="G28" i="4"/>
  <c r="G13" i="4"/>
  <c r="G19" i="4"/>
  <c r="G8" i="4"/>
  <c r="G29" i="4"/>
  <c r="G46" i="4"/>
  <c r="G10" i="4"/>
  <c r="G11" i="4"/>
  <c r="G9" i="4"/>
  <c r="G20" i="4"/>
  <c r="G50" i="4"/>
  <c r="G32" i="4"/>
  <c r="G7" i="4"/>
  <c r="G24" i="4"/>
  <c r="G40" i="4"/>
  <c r="G48" i="4"/>
  <c r="G27" i="4"/>
  <c r="G25" i="4"/>
  <c r="G34" i="4"/>
  <c r="G55" i="4"/>
  <c r="G44" i="4"/>
  <c r="G21" i="4"/>
  <c r="G42" i="4"/>
  <c r="G41" i="4"/>
  <c r="G51" i="4"/>
  <c r="G35" i="4"/>
  <c r="G16" i="4"/>
  <c r="G31" i="4"/>
  <c r="G47" i="4"/>
  <c r="G52" i="4"/>
  <c r="G8" i="6"/>
  <c r="H44" i="7" l="1"/>
  <c r="H29" i="7"/>
  <c r="H40" i="7"/>
  <c r="H50" i="7"/>
  <c r="H16" i="7"/>
  <c r="H28" i="7"/>
  <c r="H24" i="7"/>
  <c r="H20" i="7"/>
  <c r="H46" i="7"/>
  <c r="H13" i="7"/>
  <c r="H26" i="7"/>
  <c r="H36" i="7"/>
  <c r="H7" i="7"/>
  <c r="H47" i="7"/>
  <c r="H27" i="7"/>
  <c r="H56" i="7"/>
  <c r="H54" i="7"/>
  <c r="H15" i="7"/>
  <c r="H43" i="7"/>
  <c r="H30" i="7"/>
  <c r="H41" i="7"/>
  <c r="H11" i="7"/>
  <c r="H45" i="7"/>
  <c r="H42" i="7"/>
  <c r="H48" i="7"/>
  <c r="H10" i="7"/>
  <c r="H23" i="7"/>
  <c r="H18" i="7"/>
  <c r="H37" i="7"/>
  <c r="H31" i="7"/>
  <c r="H34" i="7"/>
  <c r="H32" i="7"/>
  <c r="H19" i="7"/>
  <c r="H22" i="7"/>
  <c r="H53" i="7"/>
  <c r="H55" i="7"/>
  <c r="H8" i="7"/>
  <c r="H17" i="7"/>
  <c r="H53" i="6"/>
  <c r="H8" i="6"/>
  <c r="H42" i="6"/>
  <c r="H30" i="6"/>
  <c r="H58" i="7" l="1"/>
  <c r="H17" i="6"/>
  <c r="H33" i="6"/>
  <c r="H49" i="6"/>
  <c r="H13" i="6"/>
  <c r="H31" i="6"/>
  <c r="H56" i="6"/>
  <c r="H29" i="6"/>
  <c r="H37" i="6"/>
  <c r="H38" i="6"/>
  <c r="H19" i="6"/>
  <c r="H21" i="6"/>
  <c r="H18" i="6"/>
  <c r="H16" i="6"/>
  <c r="H22" i="6"/>
  <c r="H14" i="6"/>
  <c r="H9" i="6"/>
  <c r="H11" i="6"/>
  <c r="H32" i="6"/>
  <c r="H40" i="6"/>
  <c r="H51" i="6"/>
  <c r="H35" i="6"/>
  <c r="H36" i="6"/>
  <c r="H23" i="6"/>
  <c r="H50" i="6"/>
  <c r="H20" i="6"/>
  <c r="H47" i="6"/>
  <c r="H43" i="6"/>
  <c r="H15" i="6"/>
  <c r="H55" i="6"/>
  <c r="H25" i="6"/>
  <c r="H26" i="6"/>
  <c r="H54" i="6"/>
  <c r="H24" i="6"/>
  <c r="H27" i="6"/>
  <c r="H34" i="6"/>
  <c r="H52" i="6"/>
  <c r="H12" i="6"/>
  <c r="H44" i="6"/>
  <c r="H46" i="6"/>
  <c r="H41" i="6"/>
  <c r="H10" i="6"/>
  <c r="H45" i="6"/>
  <c r="H7" i="6"/>
  <c r="H48" i="6"/>
  <c r="H28" i="6"/>
  <c r="H58" i="6" l="1"/>
  <c r="H19" i="4"/>
  <c r="H8" i="4"/>
  <c r="H44" i="4"/>
  <c r="H9" i="4"/>
  <c r="H35" i="4"/>
  <c r="H16" i="4"/>
  <c r="H18" i="4"/>
  <c r="H48" i="4"/>
  <c r="H21" i="4"/>
  <c r="H43" i="4"/>
  <c r="H28" i="4"/>
  <c r="H45" i="4"/>
  <c r="H36" i="4"/>
  <c r="H34" i="4"/>
  <c r="H29" i="4"/>
  <c r="H51" i="4"/>
  <c r="H24" i="4"/>
  <c r="H30" i="4"/>
  <c r="H40" i="4"/>
  <c r="H55" i="4"/>
  <c r="H41" i="4"/>
  <c r="H15" i="4"/>
  <c r="H38" i="4"/>
  <c r="H33" i="4"/>
  <c r="H13" i="4"/>
  <c r="H52" i="4"/>
  <c r="H42" i="4"/>
  <c r="H53" i="4"/>
  <c r="H11" i="4"/>
  <c r="H46" i="4"/>
  <c r="H37" i="4"/>
  <c r="H54" i="4"/>
  <c r="H10" i="4"/>
  <c r="H23" i="4"/>
  <c r="H47" i="4"/>
  <c r="H25" i="4"/>
  <c r="H56" i="4"/>
  <c r="H49" i="4"/>
  <c r="H50" i="4"/>
  <c r="H32" i="4"/>
  <c r="H22" i="4"/>
  <c r="H39" i="4"/>
  <c r="H12" i="4"/>
  <c r="H20" i="4"/>
  <c r="H31" i="4"/>
  <c r="H26" i="4"/>
  <c r="H17" i="4"/>
  <c r="H14" i="4"/>
  <c r="H27" i="4"/>
  <c r="H7" i="4"/>
  <c r="H58" i="4" l="1"/>
</calcChain>
</file>

<file path=xl/sharedStrings.xml><?xml version="1.0" encoding="utf-8"?>
<sst xmlns="http://schemas.openxmlformats.org/spreadsheetml/2006/main" count="242" uniqueCount="94">
  <si>
    <t>Stock Name</t>
  </si>
  <si>
    <t>Weightage</t>
  </si>
  <si>
    <t>Value in Nifty</t>
  </si>
  <si>
    <t xml:space="preserve">Expected Price </t>
  </si>
  <si>
    <t>Current Nifty</t>
  </si>
  <si>
    <t>Expected Nifty</t>
  </si>
  <si>
    <t>CMP</t>
  </si>
  <si>
    <t>% rise</t>
  </si>
  <si>
    <t>Rounding Off Error</t>
  </si>
  <si>
    <t>ADANIPORTS</t>
  </si>
  <si>
    <t>ASIANPAINT</t>
  </si>
  <si>
    <t>AXISBANK</t>
  </si>
  <si>
    <t>BAJAJ-AUTO</t>
  </si>
  <si>
    <t>BAJFINANCE</t>
  </si>
  <si>
    <t>BPCL</t>
  </si>
  <si>
    <t>BHARTIARTL</t>
  </si>
  <si>
    <t>INFRATEL</t>
  </si>
  <si>
    <t>CIPLA</t>
  </si>
  <si>
    <t>COALINDIA</t>
  </si>
  <si>
    <t>DRREDDY</t>
  </si>
  <si>
    <t>EICHERMOT</t>
  </si>
  <si>
    <t>GAIL</t>
  </si>
  <si>
    <t>HCLTECH</t>
  </si>
  <si>
    <t>HDFCBANK</t>
  </si>
  <si>
    <t>HEROMOTOCO</t>
  </si>
  <si>
    <t>HINDALCO</t>
  </si>
  <si>
    <t>HINDUNILVR</t>
  </si>
  <si>
    <t>HDFC</t>
  </si>
  <si>
    <t>ITC</t>
  </si>
  <si>
    <t>ICICIBANK</t>
  </si>
  <si>
    <t>IOC</t>
  </si>
  <si>
    <t>INDUSINDBK</t>
  </si>
  <si>
    <t>INFY</t>
  </si>
  <si>
    <t>KOTAKBANK</t>
  </si>
  <si>
    <t>LT</t>
  </si>
  <si>
    <t>M&amp;M</t>
  </si>
  <si>
    <t>MARUTI</t>
  </si>
  <si>
    <t>NTPC</t>
  </si>
  <si>
    <t>ONGC</t>
  </si>
  <si>
    <t>POWERGRID</t>
  </si>
  <si>
    <t>RELIANCE</t>
  </si>
  <si>
    <t>SBIN</t>
  </si>
  <si>
    <t>SUNPHARMA</t>
  </si>
  <si>
    <t>TCS</t>
  </si>
  <si>
    <t>TATAMOTORS</t>
  </si>
  <si>
    <t>TATASTEEL</t>
  </si>
  <si>
    <t>TECHM</t>
  </si>
  <si>
    <t>UPL</t>
  </si>
  <si>
    <t>ULTRACEMCO</t>
  </si>
  <si>
    <t>WIPRO</t>
  </si>
  <si>
    <t>ZEEL</t>
  </si>
  <si>
    <t>BAJAJFINSV</t>
  </si>
  <si>
    <t>GRASIM</t>
  </si>
  <si>
    <t>TITAN</t>
  </si>
  <si>
    <t>Nifty 50</t>
  </si>
  <si>
    <t>Ambuja Cements Ltd.</t>
  </si>
  <si>
    <t>Exclusion from Index</t>
  </si>
  <si>
    <t>Aurobindo Pharma Ltd.</t>
  </si>
  <si>
    <t>Bosch Ltd.</t>
  </si>
  <si>
    <t>Bajaj Finserv Ltd.</t>
  </si>
  <si>
    <t>Inclusion into Index</t>
  </si>
  <si>
    <t>Grasim Industries Ltd.</t>
  </si>
  <si>
    <t>Titan Company Ltd.</t>
  </si>
  <si>
    <t>Recent Changes in Nifty</t>
  </si>
  <si>
    <t>JSWSTEEL</t>
  </si>
  <si>
    <t>Lupin Ltd.</t>
  </si>
  <si>
    <t>JSW Steel Ltd.</t>
  </si>
  <si>
    <t>Sector</t>
  </si>
  <si>
    <t>SERVICES</t>
  </si>
  <si>
    <t>IT</t>
  </si>
  <si>
    <t>AUTOMOBILE</t>
  </si>
  <si>
    <t>METALS</t>
  </si>
  <si>
    <t>CONSTRUCTION</t>
  </si>
  <si>
    <t>PHARMA</t>
  </si>
  <si>
    <t>TELECOM</t>
  </si>
  <si>
    <t>FINANCIAL SERVICES</t>
  </si>
  <si>
    <t>CONSUMER GOODS</t>
  </si>
  <si>
    <t>CEMENT &amp; CEMENT PRODUCTS</t>
  </si>
  <si>
    <t>FERTILISERS &amp; PESTICIDES</t>
  </si>
  <si>
    <t>MEDIA &amp; ENTERTAINMENT</t>
  </si>
  <si>
    <t>BRITANNIA</t>
  </si>
  <si>
    <t>Hindustan Petroleum Corporation Ltd.</t>
  </si>
  <si>
    <t>Britannia Industries Ltd.</t>
  </si>
  <si>
    <t>Indiabulls Housing Finance Ltd.</t>
  </si>
  <si>
    <t>Nestle India Ltd.</t>
  </si>
  <si>
    <t>NESTLEIND</t>
  </si>
  <si>
    <t>SHREECEM</t>
  </si>
  <si>
    <t>OIL &amp; GAS</t>
  </si>
  <si>
    <t>POWER</t>
  </si>
  <si>
    <t>Yes Bank</t>
  </si>
  <si>
    <t>Shree Cements</t>
  </si>
  <si>
    <t>HDFCLIFE</t>
  </si>
  <si>
    <t>Vedanta</t>
  </si>
  <si>
    <t>HDFC 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</si>
</sst>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41">
    <xf numFmtId="0" fontId="0" fillId="0" borderId="0" xfId="0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2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2" fontId="0" fillId="2" borderId="1" xfId="0" applyNumberFormat="1" applyFill="1" applyBorder="1" applyAlignment="1"/>
    <xf numFmtId="2" fontId="3" fillId="2" borderId="1" xfId="0" applyNumberFormat="1" applyFont="1" applyFill="1" applyBorder="1" applyAlignment="1"/>
    <xf numFmtId="2" fontId="4" fillId="2" borderId="1" xfId="0" applyNumberFormat="1" applyFont="1" applyFill="1" applyBorder="1" applyAlignment="1"/>
    <xf numFmtId="2" fontId="5" fillId="2" borderId="1" xfId="0" applyNumberFormat="1" applyFont="1" applyFill="1" applyBorder="1" applyAlignment="1"/>
    <xf numFmtId="0" fontId="1" fillId="3" borderId="1" xfId="0" applyFont="1" applyFill="1" applyBorder="1" applyAlignment="1">
      <alignment wrapText="1"/>
    </xf>
    <xf numFmtId="2" fontId="0" fillId="4" borderId="1" xfId="0" applyNumberFormat="1" applyFill="1" applyBorder="1" applyAlignment="1"/>
    <xf numFmtId="0" fontId="0" fillId="4" borderId="1" xfId="0" applyFill="1" applyBorder="1" applyAlignment="1"/>
    <xf numFmtId="0" fontId="0" fillId="4" borderId="1" xfId="0" applyFill="1" applyBorder="1"/>
    <xf numFmtId="2" fontId="0" fillId="4" borderId="1" xfId="0" applyNumberFormat="1" applyFill="1" applyBorder="1"/>
    <xf numFmtId="2" fontId="6" fillId="2" borderId="1" xfId="0" applyNumberFormat="1" applyFont="1" applyFill="1" applyBorder="1" applyAlignment="1"/>
    <xf numFmtId="2" fontId="0" fillId="3" borderId="1" xfId="0" applyNumberFormat="1" applyFill="1" applyBorder="1" applyAlignment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2" fontId="0" fillId="4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17" fontId="6" fillId="0" borderId="1" xfId="0" applyNumberFormat="1" applyFont="1" applyBorder="1" applyAlignment="1">
      <alignment horizontal="center"/>
    </xf>
    <xf numFmtId="17" fontId="6" fillId="0" borderId="1" xfId="0" applyNumberFormat="1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</xdr:row>
      <xdr:rowOff>104775</xdr:rowOff>
    </xdr:from>
    <xdr:ext cx="6657976" cy="530658"/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600075" y="29527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1" i="0" u="none" strike="noStrike" kern="0" cap="none" spc="0" normalizeH="0" baseline="0" noProof="0">
              <a:ln w="1905"/>
              <a:gradFill>
                <a:gsLst>
                  <a:gs pos="0">
                    <a:srgbClr val="F79646">
                      <a:shade val="20000"/>
                      <a:satMod val="200000"/>
                    </a:srgbClr>
                  </a:gs>
                  <a:gs pos="78000">
                    <a:srgbClr val="F79646">
                      <a:tint val="90000"/>
                      <a:shade val="89000"/>
                      <a:satMod val="220000"/>
                    </a:srgbClr>
                  </a:gs>
                  <a:gs pos="100000">
                    <a:srgbClr val="F79646">
                      <a:tint val="12000"/>
                      <a:satMod val="255000"/>
                    </a:srgb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uLnTx/>
              <a:uFillTx/>
              <a:latin typeface="+mn-lt"/>
            </a:rPr>
            <a:t>Nifty Calculator - www.nooreshtech.co.in</a:t>
          </a:r>
          <a:endParaRPr kumimoji="0" lang="en-US" sz="2800" b="1" i="0" u="none" strike="noStrike" kern="0" cap="none" spc="0" normalizeH="0" baseline="0" noProof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  <a:uLnTx/>
            <a:uFillTx/>
            <a:latin typeface="+mn-lt"/>
          </a:endParaRPr>
        </a:p>
      </xdr:txBody>
    </xdr:sp>
    <xdr:clientData/>
  </xdr:oneCellAnchor>
  <xdr:twoCellAnchor>
    <xdr:from>
      <xdr:col>8</xdr:col>
      <xdr:colOff>180975</xdr:colOff>
      <xdr:row>3</xdr:row>
      <xdr:rowOff>180975</xdr:rowOff>
    </xdr:from>
    <xdr:to>
      <xdr:col>11</xdr:col>
      <xdr:colOff>400050</xdr:colOff>
      <xdr:row>23</xdr:row>
      <xdr:rowOff>161925</xdr:rowOff>
    </xdr:to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772650" y="752475"/>
          <a:ext cx="2047875" cy="407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Top</a:t>
          </a:r>
          <a:r>
            <a:rPr lang="en-US" sz="1100" b="1" baseline="0"/>
            <a:t> 10 stocks = 62.59% of Nifty </a:t>
          </a:r>
        </a:p>
        <a:p>
          <a:endParaRPr lang="en-US" sz="1100" b="1" baseline="0"/>
        </a:p>
        <a:p>
          <a:r>
            <a:rPr lang="en-US" sz="1100" b="1" baseline="0"/>
            <a:t>Top 20 stocks = 79.26% of Nifty </a:t>
          </a:r>
        </a:p>
        <a:p>
          <a:endParaRPr lang="en-US" sz="1100" b="1" baseline="0"/>
        </a:p>
        <a:p>
          <a:r>
            <a:rPr lang="en-US" sz="1100" b="1" baseline="0"/>
            <a:t>So if you just put in the prices</a:t>
          </a:r>
        </a:p>
        <a:p>
          <a:r>
            <a:rPr lang="en-US" sz="1100" b="1" baseline="0"/>
            <a:t>you expect on them one can come out with a range for Nifty. </a:t>
          </a:r>
        </a:p>
        <a:p>
          <a:r>
            <a:rPr lang="en-US" sz="1100" b="1" baseline="0"/>
            <a:t>It will be an approximate assumption as free float methodology implies change in weightage daily. </a:t>
          </a:r>
        </a:p>
        <a:p>
          <a:endParaRPr lang="en-US" sz="1100" b="1" baseline="0"/>
        </a:p>
        <a:p>
          <a:r>
            <a:rPr lang="en-US" sz="1100" b="1" baseline="0"/>
            <a:t>In the next two sheets one can tinker with a positive and a negative bias and hopefully would help to get a range for Nifty </a:t>
          </a:r>
        </a:p>
        <a:p>
          <a:endParaRPr lang="en-US" sz="1100" b="1"/>
        </a:p>
        <a:p>
          <a:r>
            <a:rPr lang="en-US" sz="1100" b="1"/>
            <a:t>Weightages and</a:t>
          </a:r>
          <a:r>
            <a:rPr lang="en-US" sz="1100" b="1" baseline="0"/>
            <a:t> Price as of 31st July 2020. </a:t>
          </a:r>
        </a:p>
        <a:p>
          <a:endParaRPr lang="en-US" sz="1100" b="1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</xdr:row>
      <xdr:rowOff>104775</xdr:rowOff>
    </xdr:from>
    <xdr:ext cx="6657976" cy="530658"/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600075" y="29527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1" i="0" u="none" strike="noStrike" kern="0" cap="none" spc="0" normalizeH="0" baseline="0" noProof="0">
              <a:ln w="1905"/>
              <a:gradFill>
                <a:gsLst>
                  <a:gs pos="0">
                    <a:srgbClr val="F79646">
                      <a:shade val="20000"/>
                      <a:satMod val="200000"/>
                    </a:srgbClr>
                  </a:gs>
                  <a:gs pos="78000">
                    <a:srgbClr val="F79646">
                      <a:tint val="90000"/>
                      <a:shade val="89000"/>
                      <a:satMod val="220000"/>
                    </a:srgbClr>
                  </a:gs>
                  <a:gs pos="100000">
                    <a:srgbClr val="F79646">
                      <a:tint val="12000"/>
                      <a:satMod val="255000"/>
                    </a:srgb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uLnTx/>
              <a:uFillTx/>
              <a:latin typeface="+mn-lt"/>
            </a:rPr>
            <a:t>Nifty Calculator - www.nooreshtech.co.in </a:t>
          </a:r>
          <a:endParaRPr kumimoji="0" lang="en-US" sz="2800" b="1" i="0" u="none" strike="noStrike" kern="0" cap="none" spc="0" normalizeH="0" baseline="0" noProof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  <a:uLnTx/>
            <a:uFillTx/>
            <a:latin typeface="+mn-lt"/>
          </a:endParaRPr>
        </a:p>
      </xdr:txBody>
    </xdr:sp>
    <xdr:clientData/>
  </xdr:oneCellAnchor>
  <xdr:twoCellAnchor>
    <xdr:from>
      <xdr:col>8</xdr:col>
      <xdr:colOff>485775</xdr:colOff>
      <xdr:row>4</xdr:row>
      <xdr:rowOff>104775</xdr:rowOff>
    </xdr:from>
    <xdr:to>
      <xdr:col>12</xdr:col>
      <xdr:colOff>161925</xdr:colOff>
      <xdr:row>11</xdr:row>
      <xdr:rowOff>142875</xdr:rowOff>
    </xdr:to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762875" y="866775"/>
          <a:ext cx="2114550" cy="1657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By default taking a 10</a:t>
          </a:r>
        </a:p>
        <a:p>
          <a:r>
            <a:rPr lang="en-US" sz="1100" b="1"/>
            <a:t>% downside in the stocks. </a:t>
          </a:r>
        </a:p>
        <a:p>
          <a:endParaRPr lang="en-US" sz="1100" b="1"/>
        </a:p>
        <a:p>
          <a:r>
            <a:rPr lang="en-US" sz="1100" b="1"/>
            <a:t>Change</a:t>
          </a:r>
          <a:r>
            <a:rPr lang="en-US" sz="1100" b="1" baseline="0"/>
            <a:t> expected prices where </a:t>
          </a:r>
        </a:p>
        <a:p>
          <a:r>
            <a:rPr lang="en-US" sz="1100" b="1" baseline="0"/>
            <a:t>you expect more than 10% or less than 10% cut with focus on Top 20 weightages. </a:t>
          </a:r>
          <a:endParaRPr lang="en-U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</xdr:row>
      <xdr:rowOff>104775</xdr:rowOff>
    </xdr:from>
    <xdr:ext cx="6657976" cy="530658"/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600075" y="29527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2800" b="1" cap="none" spc="0" baseline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Nifty Calculator - www.nooreshtech.co.in </a:t>
          </a:r>
          <a:endParaRPr lang="en-US" sz="2800" b="1" cap="none" spc="0" baseline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  <xdr:twoCellAnchor>
    <xdr:from>
      <xdr:col>8</xdr:col>
      <xdr:colOff>504825</xdr:colOff>
      <xdr:row>5</xdr:row>
      <xdr:rowOff>47625</xdr:rowOff>
    </xdr:from>
    <xdr:to>
      <xdr:col>12</xdr:col>
      <xdr:colOff>180975</xdr:colOff>
      <xdr:row>12</xdr:row>
      <xdr:rowOff>85725</xdr:rowOff>
    </xdr:to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7781925" y="1000125"/>
          <a:ext cx="2114550" cy="1657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By default taking a 10% upside in the stocks. </a:t>
          </a:r>
        </a:p>
        <a:p>
          <a:endParaRPr lang="en-US" sz="1100" b="1"/>
        </a:p>
        <a:p>
          <a:r>
            <a:rPr lang="en-US" sz="1100" b="1"/>
            <a:t>Change</a:t>
          </a:r>
          <a:r>
            <a:rPr lang="en-US" sz="1100" b="1" baseline="0"/>
            <a:t> expected prices where </a:t>
          </a:r>
        </a:p>
        <a:p>
          <a:r>
            <a:rPr lang="en-US" sz="1100" b="1" baseline="0"/>
            <a:t>you expect more than 10% or less than 10% uptick with focus on Top 20 weightages. </a:t>
          </a:r>
        </a:p>
        <a:p>
          <a:endParaRPr lang="en-US" sz="1100" b="1" baseline="0"/>
        </a:p>
        <a:p>
          <a:endParaRPr lang="en-US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yseIndia/Nifty%20Calculator/May%202020/NIFTY_50_May2020-convert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arsh/Work/Nooresh/Nifty%20calculator/April%202020/NIFTY_50_Apr2020-converte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arsh/Work/Nooresh/Nifty%20calculator/March%202020/NIFTY_50_Mar2020-converte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NIFTY_50_Jul2020-conver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</sheetNames>
    <sheetDataSet>
      <sheetData sheetId="0">
        <row r="2">
          <cell r="A2" t="str">
            <v>ADANIPORTS</v>
          </cell>
        </row>
        <row r="4">
          <cell r="A4" t="str">
            <v>AXISBANK</v>
          </cell>
          <cell r="B4" t="str">
            <v>Axis Bank Ltd.</v>
          </cell>
        </row>
        <row r="5">
          <cell r="A5" t="str">
            <v>BAJAJ-AUTO</v>
          </cell>
          <cell r="B5" t="str">
            <v>Bajaj Auto Ltd.</v>
          </cell>
        </row>
        <row r="6">
          <cell r="A6" t="str">
            <v>BAJFINANCE</v>
          </cell>
          <cell r="B6" t="str">
            <v>Bajaj Finance Ltd.</v>
          </cell>
        </row>
        <row r="7">
          <cell r="A7" t="str">
            <v>BAJAJFINSV</v>
          </cell>
          <cell r="B7" t="str">
            <v>Bajaj Finserv Ltd.</v>
          </cell>
        </row>
        <row r="8">
          <cell r="A8" t="str">
            <v>BPCL</v>
          </cell>
          <cell r="B8" t="str">
            <v>Bharat Petroleum Corporation Ltd.</v>
          </cell>
        </row>
        <row r="9">
          <cell r="A9" t="str">
            <v>BHARTIARTL</v>
          </cell>
          <cell r="B9" t="str">
            <v>Bharti Airtel Ltd.</v>
          </cell>
        </row>
        <row r="10">
          <cell r="A10" t="str">
            <v>INFRATEL</v>
          </cell>
          <cell r="B10" t="str">
            <v>Bharti Infratel Ltd.</v>
          </cell>
        </row>
        <row r="11">
          <cell r="A11" t="str">
            <v>BRITANNIA</v>
          </cell>
          <cell r="B11" t="str">
            <v>Britannia Industries Ltd.</v>
          </cell>
        </row>
        <row r="12">
          <cell r="A12" t="str">
            <v>CIPLA</v>
          </cell>
          <cell r="B12" t="str">
            <v>Cipla Ltd.</v>
          </cell>
        </row>
        <row r="13">
          <cell r="A13" t="str">
            <v>COALINDIA</v>
          </cell>
          <cell r="B13" t="str">
            <v>Coal India Ltd.</v>
          </cell>
        </row>
        <row r="14">
          <cell r="A14" t="str">
            <v>DRREDDY</v>
          </cell>
          <cell r="B14" t="str">
            <v>Dr. Reddy's Laboratories Ltd.</v>
          </cell>
        </row>
        <row r="15">
          <cell r="A15" t="str">
            <v>EICHERMOT</v>
          </cell>
          <cell r="B15" t="str">
            <v>Eicher Motors Ltd.</v>
          </cell>
        </row>
        <row r="16">
          <cell r="A16" t="str">
            <v>GAIL</v>
          </cell>
          <cell r="B16" t="str">
            <v>GAIL (India) Ltd.</v>
          </cell>
        </row>
        <row r="17">
          <cell r="A17" t="str">
            <v>GRASIM</v>
          </cell>
          <cell r="B17" t="str">
            <v>Grasim Industries Ltd.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 1"/>
      <sheetName val="Table 3"/>
      <sheetName val="Table 4"/>
    </sheetNames>
    <sheetDataSet>
      <sheetData sheetId="0" refreshError="1">
        <row r="4">
          <cell r="A4" t="str">
            <v>AUTOMOBILE</v>
          </cell>
          <cell r="B4">
            <v>5</v>
          </cell>
        </row>
        <row r="5">
          <cell r="A5" t="str">
            <v>CEMENT &amp; CEMENT PRODUCTS</v>
          </cell>
          <cell r="B5">
            <v>2.12</v>
          </cell>
        </row>
        <row r="6">
          <cell r="A6" t="str">
            <v>CONSTRUCTION</v>
          </cell>
          <cell r="B6">
            <v>2.7</v>
          </cell>
        </row>
        <row r="7">
          <cell r="A7" t="str">
            <v>CONSUMER GOODS</v>
          </cell>
          <cell r="B7">
            <v>13.080000000000002</v>
          </cell>
        </row>
        <row r="8">
          <cell r="A8" t="str">
            <v>FERTILISERS &amp; PESTICIDES</v>
          </cell>
          <cell r="B8">
            <v>0.56000000000000005</v>
          </cell>
        </row>
        <row r="9">
          <cell r="A9" t="str">
            <v>FINANCIAL SERVICES</v>
          </cell>
          <cell r="B9">
            <v>36.190000000000005</v>
          </cell>
        </row>
        <row r="10">
          <cell r="A10" t="str">
            <v>IT</v>
          </cell>
          <cell r="B10">
            <v>14.48</v>
          </cell>
        </row>
        <row r="11">
          <cell r="A11" t="str">
            <v>MEDIA &amp; ENTERTAINMENT</v>
          </cell>
          <cell r="B11">
            <v>0.35</v>
          </cell>
        </row>
        <row r="12">
          <cell r="A12" t="str">
            <v>METALS</v>
          </cell>
          <cell r="B12">
            <v>2.6199999999999997</v>
          </cell>
        </row>
        <row r="13">
          <cell r="A13" t="str">
            <v>OIL &amp; GAS</v>
          </cell>
          <cell r="B13">
            <v>13.919999999999998</v>
          </cell>
        </row>
        <row r="14">
          <cell r="A14" t="str">
            <v>PHARMA</v>
          </cell>
          <cell r="B14">
            <v>3.11</v>
          </cell>
        </row>
        <row r="15">
          <cell r="A15" t="str">
            <v>POWER</v>
          </cell>
          <cell r="B15">
            <v>2.13</v>
          </cell>
        </row>
        <row r="16">
          <cell r="A16" t="str">
            <v>SERVICES</v>
          </cell>
          <cell r="B16">
            <v>0.55000000000000004</v>
          </cell>
        </row>
        <row r="17">
          <cell r="A17" t="str">
            <v>TELECOM</v>
          </cell>
          <cell r="B17">
            <v>3.1599999999999997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 1"/>
      <sheetName val="Table 3"/>
    </sheetNames>
    <sheetDataSet>
      <sheetData sheetId="0" refreshError="1">
        <row r="4">
          <cell r="D4" t="str">
            <v>AUTOMOBILE</v>
          </cell>
          <cell r="E4">
            <v>4.54</v>
          </cell>
        </row>
        <row r="5">
          <cell r="D5" t="str">
            <v>CEMENT &amp; CEMENT PRODUCTS</v>
          </cell>
          <cell r="E5">
            <v>2.2199999999999998</v>
          </cell>
        </row>
        <row r="6">
          <cell r="D6" t="str">
            <v>CONSTRUCTION</v>
          </cell>
          <cell r="E6">
            <v>2.79</v>
          </cell>
        </row>
        <row r="7">
          <cell r="D7" t="str">
            <v>CONSUMER GOODS</v>
          </cell>
          <cell r="E7">
            <v>14.46</v>
          </cell>
        </row>
        <row r="8">
          <cell r="D8" t="str">
            <v>FERTILISERS &amp; PESTICIDES</v>
          </cell>
          <cell r="E8">
            <v>0.5</v>
          </cell>
        </row>
        <row r="9">
          <cell r="D9" t="str">
            <v>FINANCIAL SERVICES</v>
          </cell>
          <cell r="E9">
            <v>36.51</v>
          </cell>
        </row>
        <row r="10">
          <cell r="D10" t="str">
            <v>IT</v>
          </cell>
          <cell r="E10">
            <v>15.040000000000001</v>
          </cell>
        </row>
        <row r="11">
          <cell r="D11" t="str">
            <v>MEDIA &amp; ENTERTAINMENT</v>
          </cell>
          <cell r="E11">
            <v>0.32</v>
          </cell>
        </row>
        <row r="12">
          <cell r="D12" t="str">
            <v>METALS</v>
          </cell>
          <cell r="E12">
            <v>2.52</v>
          </cell>
        </row>
        <row r="13">
          <cell r="D13" t="str">
            <v>OIL &amp; GAS</v>
          </cell>
          <cell r="E13">
            <v>12.45</v>
          </cell>
        </row>
        <row r="14">
          <cell r="D14" t="str">
            <v>PHARMA</v>
          </cell>
          <cell r="E14">
            <v>2.72</v>
          </cell>
        </row>
        <row r="15">
          <cell r="D15" t="str">
            <v>POWER</v>
          </cell>
          <cell r="E15">
            <v>2.2799999999999998</v>
          </cell>
        </row>
        <row r="16">
          <cell r="D16" t="str">
            <v>SERVICES</v>
          </cell>
          <cell r="E16">
            <v>0.54</v>
          </cell>
        </row>
        <row r="17">
          <cell r="D17" t="str">
            <v>TELECOM</v>
          </cell>
          <cell r="E17">
            <v>3.13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 1"/>
    </sheetNames>
    <sheetDataSet>
      <sheetData sheetId="0">
        <row r="4">
          <cell r="A4" t="str">
            <v>AUTOMOBILE</v>
          </cell>
          <cell r="B4">
            <v>5.61</v>
          </cell>
        </row>
        <row r="5">
          <cell r="A5" t="str">
            <v>CEMENT &amp; CEMENT PRODUCTS</v>
          </cell>
          <cell r="B5">
            <v>2.17</v>
          </cell>
        </row>
        <row r="6">
          <cell r="A6" t="str">
            <v>CONSTRUCTION</v>
          </cell>
          <cell r="B6">
            <v>2.38</v>
          </cell>
        </row>
        <row r="7">
          <cell r="A7" t="str">
            <v>CONSUMER GOODS</v>
          </cell>
          <cell r="B7">
            <v>12.639999999999999</v>
          </cell>
        </row>
        <row r="8">
          <cell r="A8" t="str">
            <v>FERTILISERS &amp; PESTICIDES</v>
          </cell>
          <cell r="B8">
            <v>0.56000000000000005</v>
          </cell>
        </row>
        <row r="9">
          <cell r="A9" t="str">
            <v>FINANCIAL SERVICES</v>
          </cell>
          <cell r="B9">
            <v>33.160000000000004</v>
          </cell>
        </row>
        <row r="10">
          <cell r="A10" t="str">
            <v>IT</v>
          </cell>
          <cell r="B10">
            <v>16.11</v>
          </cell>
        </row>
        <row r="11">
          <cell r="A11" t="str">
            <v>MEDIA &amp; ENTERTAINMENT</v>
          </cell>
          <cell r="B11">
            <v>0.27</v>
          </cell>
        </row>
        <row r="12">
          <cell r="A12" t="str">
            <v>METALS</v>
          </cell>
          <cell r="B12">
            <v>2.15</v>
          </cell>
        </row>
        <row r="13">
          <cell r="A13" t="str">
            <v>OIL &amp; GAS</v>
          </cell>
          <cell r="B13">
            <v>16.18</v>
          </cell>
        </row>
        <row r="14">
          <cell r="A14" t="str">
            <v>PHARMA</v>
          </cell>
          <cell r="B14">
            <v>3.1799999999999997</v>
          </cell>
        </row>
        <row r="15">
          <cell r="A15" t="str">
            <v>POWER</v>
          </cell>
          <cell r="B15">
            <v>1.88</v>
          </cell>
        </row>
        <row r="16">
          <cell r="A16" t="str">
            <v>SERVICES</v>
          </cell>
          <cell r="B16">
            <v>0.51</v>
          </cell>
        </row>
        <row r="17">
          <cell r="A17" t="str">
            <v>TELECOM</v>
          </cell>
          <cell r="B17">
            <v>3.2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9"/>
  <sheetViews>
    <sheetView workbookViewId="0">
      <selection activeCell="B30" sqref="B30"/>
    </sheetView>
  </sheetViews>
  <sheetFormatPr defaultRowHeight="15" x14ac:dyDescent="0.25"/>
  <cols>
    <col min="1" max="1" width="11.140625" customWidth="1"/>
    <col min="2" max="2" width="38.7109375" customWidth="1"/>
    <col min="3" max="3" width="8" customWidth="1"/>
    <col min="4" max="4" width="13.85546875" customWidth="1"/>
    <col min="5" max="5" width="14.140625" customWidth="1"/>
    <col min="6" max="6" width="12.140625" customWidth="1"/>
    <col min="7" max="7" width="8.140625" bestFit="1" customWidth="1"/>
    <col min="8" max="8" width="18" customWidth="1"/>
    <col min="13" max="13" width="2.42578125" customWidth="1"/>
  </cols>
  <sheetData>
    <row r="2" spans="2:8" x14ac:dyDescent="0.25">
      <c r="B2" s="1"/>
      <c r="C2" s="2"/>
      <c r="D2" s="2"/>
      <c r="E2" s="2"/>
      <c r="F2" s="2"/>
      <c r="G2" s="2"/>
      <c r="H2" s="3"/>
    </row>
    <row r="3" spans="2:8" x14ac:dyDescent="0.25">
      <c r="B3" s="4"/>
      <c r="C3" s="5"/>
      <c r="D3" s="5"/>
      <c r="E3" s="5"/>
      <c r="F3" s="5"/>
      <c r="G3" s="5"/>
      <c r="H3" s="6"/>
    </row>
    <row r="4" spans="2:8" x14ac:dyDescent="0.25">
      <c r="B4" s="4"/>
      <c r="C4" s="5"/>
      <c r="D4" s="5"/>
      <c r="E4" s="5"/>
      <c r="F4" s="5"/>
      <c r="G4" s="5"/>
      <c r="H4" s="6"/>
    </row>
    <row r="5" spans="2:8" x14ac:dyDescent="0.25">
      <c r="B5" s="7"/>
      <c r="C5" s="8"/>
      <c r="D5" s="8"/>
      <c r="E5" s="8"/>
      <c r="F5" s="8"/>
      <c r="G5" s="8"/>
      <c r="H5" s="9"/>
    </row>
    <row r="6" spans="2:8" ht="37.5" x14ac:dyDescent="0.3">
      <c r="B6" s="20" t="s">
        <v>0</v>
      </c>
      <c r="C6" s="20" t="s">
        <v>6</v>
      </c>
      <c r="D6" s="20" t="s">
        <v>1</v>
      </c>
      <c r="E6" s="10" t="s">
        <v>2</v>
      </c>
      <c r="F6" s="11" t="s">
        <v>3</v>
      </c>
      <c r="G6" s="10" t="s">
        <v>7</v>
      </c>
      <c r="H6" s="10" t="s">
        <v>2</v>
      </c>
    </row>
    <row r="7" spans="2:8" ht="15" customHeight="1" x14ac:dyDescent="0.25">
      <c r="B7" s="23" t="s">
        <v>40</v>
      </c>
      <c r="C7" s="23">
        <v>2067.1</v>
      </c>
      <c r="D7" s="30">
        <v>14</v>
      </c>
      <c r="E7" s="21">
        <f>$E$58*D7/100</f>
        <v>1550.2830000000001</v>
      </c>
      <c r="F7" s="23">
        <f>C7</f>
        <v>2067.1</v>
      </c>
      <c r="G7" s="21">
        <f>(F7-C7)/C7*100</f>
        <v>0</v>
      </c>
      <c r="H7" s="21">
        <f>E7+((E7*G7)/100)</f>
        <v>1550.2830000000001</v>
      </c>
    </row>
    <row r="8" spans="2:8" x14ac:dyDescent="0.25">
      <c r="B8" s="23" t="s">
        <v>23</v>
      </c>
      <c r="C8" s="23">
        <v>1032.8</v>
      </c>
      <c r="D8" s="30">
        <v>9.56</v>
      </c>
      <c r="E8" s="21">
        <f>$E$58*D8/100</f>
        <v>1058.6218200000001</v>
      </c>
      <c r="F8" s="23">
        <f>C8</f>
        <v>1032.8</v>
      </c>
      <c r="G8" s="21">
        <f>(F8-C8)/C8*100</f>
        <v>0</v>
      </c>
      <c r="H8" s="21">
        <f>E8+((E8*G8)/100)</f>
        <v>1058.6218200000001</v>
      </c>
    </row>
    <row r="9" spans="2:8" x14ac:dyDescent="0.25">
      <c r="B9" s="23" t="s">
        <v>32</v>
      </c>
      <c r="C9" s="23">
        <v>966</v>
      </c>
      <c r="D9" s="30">
        <v>7.56</v>
      </c>
      <c r="E9" s="21">
        <f>$E$58*D9/100</f>
        <v>837.15282000000002</v>
      </c>
      <c r="F9" s="23">
        <f>C9</f>
        <v>966</v>
      </c>
      <c r="G9" s="21">
        <f>(F9-C9)/C9*100</f>
        <v>0</v>
      </c>
      <c r="H9" s="21">
        <f>E9+((E9*G9)/100)</f>
        <v>837.15282000000002</v>
      </c>
    </row>
    <row r="10" spans="2:8" x14ac:dyDescent="0.25">
      <c r="B10" s="23" t="s">
        <v>27</v>
      </c>
      <c r="C10" s="23">
        <v>1781.95</v>
      </c>
      <c r="D10" s="30">
        <v>6.59</v>
      </c>
      <c r="E10" s="21">
        <f>$E$58*D10/100</f>
        <v>729.74035500000002</v>
      </c>
      <c r="F10" s="23">
        <f>C10</f>
        <v>1781.95</v>
      </c>
      <c r="G10" s="21">
        <f>(F10-C10)/C10*100</f>
        <v>0</v>
      </c>
      <c r="H10" s="21">
        <f>E10+((E10*G10)/100)</f>
        <v>729.74035500000002</v>
      </c>
    </row>
    <row r="11" spans="2:8" x14ac:dyDescent="0.25">
      <c r="B11" s="23" t="s">
        <v>43</v>
      </c>
      <c r="C11" s="23">
        <v>2281.4</v>
      </c>
      <c r="D11" s="30">
        <v>5.12</v>
      </c>
      <c r="E11" s="21">
        <f>$E$58*D11/100</f>
        <v>566.96064000000001</v>
      </c>
      <c r="F11" s="23">
        <f>C11</f>
        <v>2281.4</v>
      </c>
      <c r="G11" s="21">
        <f>(F11-C11)/C11*100</f>
        <v>0</v>
      </c>
      <c r="H11" s="21">
        <f>E11+((E11*G11)/100)</f>
        <v>566.96064000000001</v>
      </c>
    </row>
    <row r="12" spans="2:8" x14ac:dyDescent="0.25">
      <c r="B12" s="23" t="s">
        <v>29</v>
      </c>
      <c r="C12" s="23">
        <v>346.8</v>
      </c>
      <c r="D12" s="30">
        <v>4.8</v>
      </c>
      <c r="E12" s="21">
        <f>$E$58*D12/100</f>
        <v>531.52560000000005</v>
      </c>
      <c r="F12" s="23">
        <f>C12</f>
        <v>346.8</v>
      </c>
      <c r="G12" s="21">
        <f>(F12-C12)/C12*100</f>
        <v>0</v>
      </c>
      <c r="H12" s="21">
        <f>E12+((E12*G12)/100)</f>
        <v>531.52560000000005</v>
      </c>
    </row>
    <row r="13" spans="2:8" x14ac:dyDescent="0.25">
      <c r="B13" s="23" t="s">
        <v>33</v>
      </c>
      <c r="C13" s="23">
        <v>1365.75</v>
      </c>
      <c r="D13" s="30">
        <v>4.2699999999999996</v>
      </c>
      <c r="E13" s="21">
        <f>$E$58*D13/100</f>
        <v>472.83631499999996</v>
      </c>
      <c r="F13" s="23">
        <f>C13</f>
        <v>1365.75</v>
      </c>
      <c r="G13" s="21">
        <f>(F13-C13)/C13*100</f>
        <v>0</v>
      </c>
      <c r="H13" s="21">
        <f>E13+((E13*G13)/100)</f>
        <v>472.83631499999996</v>
      </c>
    </row>
    <row r="14" spans="2:8" x14ac:dyDescent="0.25">
      <c r="B14" s="23" t="s">
        <v>26</v>
      </c>
      <c r="C14" s="23">
        <v>2209.9</v>
      </c>
      <c r="D14" s="30">
        <v>4.22</v>
      </c>
      <c r="E14" s="21">
        <f>$E$58*D14/100</f>
        <v>467.29959000000002</v>
      </c>
      <c r="F14" s="23">
        <f>C14</f>
        <v>2209.9</v>
      </c>
      <c r="G14" s="21">
        <f>(F14-C14)/C14*100</f>
        <v>0</v>
      </c>
      <c r="H14" s="21">
        <f>E14+((E14*G14)/100)</f>
        <v>467.29959000000002</v>
      </c>
    </row>
    <row r="15" spans="2:8" x14ac:dyDescent="0.25">
      <c r="B15" s="23" t="s">
        <v>28</v>
      </c>
      <c r="C15" s="23">
        <v>194.15</v>
      </c>
      <c r="D15" s="30">
        <v>3.62</v>
      </c>
      <c r="E15" s="21">
        <f>$E$58*D15/100</f>
        <v>400.85889000000003</v>
      </c>
      <c r="F15" s="23">
        <f>C15</f>
        <v>194.15</v>
      </c>
      <c r="G15" s="21">
        <f>(F15-C15)/C15*100</f>
        <v>0</v>
      </c>
      <c r="H15" s="21">
        <f>E15+((E15*G15)/100)</f>
        <v>400.85889000000003</v>
      </c>
    </row>
    <row r="16" spans="2:8" x14ac:dyDescent="0.25">
      <c r="B16" s="23" t="s">
        <v>15</v>
      </c>
      <c r="C16" s="23">
        <v>554.85</v>
      </c>
      <c r="D16" s="30">
        <v>2.85</v>
      </c>
      <c r="E16" s="21">
        <f>$E$58*D16/100</f>
        <v>315.59332500000005</v>
      </c>
      <c r="F16" s="23">
        <f>C16</f>
        <v>554.85</v>
      </c>
      <c r="G16" s="21">
        <f>(F16-C16)/C16*100</f>
        <v>0</v>
      </c>
      <c r="H16" s="21">
        <f>E16+((E16*G16)/100)</f>
        <v>315.59332500000005</v>
      </c>
    </row>
    <row r="17" spans="2:8" x14ac:dyDescent="0.25">
      <c r="B17" s="23" t="s">
        <v>34</v>
      </c>
      <c r="C17" s="23">
        <v>913.45</v>
      </c>
      <c r="D17" s="30">
        <v>2.38</v>
      </c>
      <c r="E17" s="21">
        <f>$E$58*D17/100</f>
        <v>263.54811000000001</v>
      </c>
      <c r="F17" s="23">
        <f>C17</f>
        <v>913.45</v>
      </c>
      <c r="G17" s="21">
        <f>(F17-C17)/C17*100</f>
        <v>0</v>
      </c>
      <c r="H17" s="21">
        <f>E17+((E17*G17)/100)</f>
        <v>263.54811000000001</v>
      </c>
    </row>
    <row r="18" spans="2:8" x14ac:dyDescent="0.25">
      <c r="B18" s="23" t="s">
        <v>11</v>
      </c>
      <c r="C18" s="23">
        <v>431.65</v>
      </c>
      <c r="D18" s="30">
        <v>2.08</v>
      </c>
      <c r="E18" s="21">
        <f>$E$58*D18/100</f>
        <v>230.32776000000001</v>
      </c>
      <c r="F18" s="23">
        <f>C18</f>
        <v>431.65</v>
      </c>
      <c r="G18" s="21">
        <f>(F18-C18)/C18*100</f>
        <v>0</v>
      </c>
      <c r="H18" s="21">
        <f>E18+((E18*G18)/100)</f>
        <v>230.32776000000001</v>
      </c>
    </row>
    <row r="19" spans="2:8" x14ac:dyDescent="0.25">
      <c r="B19" s="23" t="s">
        <v>13</v>
      </c>
      <c r="C19" s="23">
        <v>3251.3</v>
      </c>
      <c r="D19" s="30">
        <v>1.84</v>
      </c>
      <c r="E19" s="21">
        <f>$E$58*D19/100</f>
        <v>203.75148000000002</v>
      </c>
      <c r="F19" s="23">
        <f>C19</f>
        <v>3251.3</v>
      </c>
      <c r="G19" s="21">
        <f>(F19-C19)/C19*100</f>
        <v>0</v>
      </c>
      <c r="H19" s="21">
        <f>E19+((E19*G19)/100)</f>
        <v>203.75148000000002</v>
      </c>
    </row>
    <row r="20" spans="2:8" x14ac:dyDescent="0.25">
      <c r="B20" s="23" t="s">
        <v>36</v>
      </c>
      <c r="C20" s="23">
        <v>6262.75</v>
      </c>
      <c r="D20" s="30">
        <v>1.78</v>
      </c>
      <c r="E20" s="21">
        <f>$E$58*D20/100</f>
        <v>197.10741000000002</v>
      </c>
      <c r="F20" s="23">
        <f>C20</f>
        <v>6262.75</v>
      </c>
      <c r="G20" s="21">
        <f>(F20-C20)/C20*100</f>
        <v>0</v>
      </c>
      <c r="H20" s="21">
        <f>E20+((E20*G20)/100)</f>
        <v>197.10741000000002</v>
      </c>
    </row>
    <row r="21" spans="2:8" x14ac:dyDescent="0.25">
      <c r="B21" s="23" t="s">
        <v>10</v>
      </c>
      <c r="C21" s="23">
        <v>1715.5</v>
      </c>
      <c r="D21" s="30">
        <v>1.65</v>
      </c>
      <c r="E21" s="21">
        <f>$E$58*D21/100</f>
        <v>182.71192500000001</v>
      </c>
      <c r="F21" s="23">
        <f>C21</f>
        <v>1715.5</v>
      </c>
      <c r="G21" s="21">
        <f>(F21-C21)/C21*100</f>
        <v>0</v>
      </c>
      <c r="H21" s="21">
        <f>E21+((E21*G21)/100)</f>
        <v>182.71192500000001</v>
      </c>
    </row>
    <row r="22" spans="2:8" x14ac:dyDescent="0.25">
      <c r="B22" s="23" t="s">
        <v>22</v>
      </c>
      <c r="C22" s="23">
        <v>705.2</v>
      </c>
      <c r="D22" s="30">
        <v>1.64</v>
      </c>
      <c r="E22" s="21">
        <f>$E$58*D22/100</f>
        <v>181.60458</v>
      </c>
      <c r="F22" s="23">
        <f>C22</f>
        <v>705.2</v>
      </c>
      <c r="G22" s="21">
        <f>(F22-C22)/C22*100</f>
        <v>0</v>
      </c>
      <c r="H22" s="21">
        <f>E22+((E22*G22)/100)</f>
        <v>181.60458</v>
      </c>
    </row>
    <row r="23" spans="2:8" x14ac:dyDescent="0.25">
      <c r="B23" s="23" t="s">
        <v>41</v>
      </c>
      <c r="C23" s="23">
        <v>191.45</v>
      </c>
      <c r="D23" s="30">
        <v>1.57</v>
      </c>
      <c r="E23" s="21">
        <f>$E$58*D23/100</f>
        <v>173.85316500000002</v>
      </c>
      <c r="F23" s="23">
        <f>C23</f>
        <v>191.45</v>
      </c>
      <c r="G23" s="21">
        <f>(F23-C23)/C23*100</f>
        <v>0</v>
      </c>
      <c r="H23" s="21">
        <f>E23+((E23*G23)/100)</f>
        <v>173.85316500000002</v>
      </c>
    </row>
    <row r="24" spans="2:8" x14ac:dyDescent="0.25">
      <c r="B24" s="23" t="s">
        <v>85</v>
      </c>
      <c r="C24" s="23">
        <v>16522.2</v>
      </c>
      <c r="D24" s="30">
        <v>1.26</v>
      </c>
      <c r="E24" s="21">
        <f>$E$58*D24/100</f>
        <v>139.52547000000001</v>
      </c>
      <c r="F24" s="23">
        <f>C24</f>
        <v>16522.2</v>
      </c>
      <c r="G24" s="21">
        <f>(F24-C24)/C24*100</f>
        <v>0</v>
      </c>
      <c r="H24" s="21">
        <f>E24+((E24*G24)/100)</f>
        <v>139.52547000000001</v>
      </c>
    </row>
    <row r="25" spans="2:8" x14ac:dyDescent="0.25">
      <c r="B25" s="23" t="s">
        <v>35</v>
      </c>
      <c r="C25" s="23">
        <v>606.45000000000005</v>
      </c>
      <c r="D25" s="30">
        <v>1.24</v>
      </c>
      <c r="E25" s="21">
        <f>$E$58*D25/100</f>
        <v>137.31078000000002</v>
      </c>
      <c r="F25" s="23">
        <f>C25</f>
        <v>606.45000000000005</v>
      </c>
      <c r="G25" s="21">
        <f>(F25-C25)/C25*100</f>
        <v>0</v>
      </c>
      <c r="H25" s="21">
        <f>E25+((E25*G25)/100)</f>
        <v>137.31078000000002</v>
      </c>
    </row>
    <row r="26" spans="2:8" x14ac:dyDescent="0.25">
      <c r="B26" s="23" t="s">
        <v>42</v>
      </c>
      <c r="C26" s="23">
        <v>531.70000000000005</v>
      </c>
      <c r="D26" s="30">
        <v>1.23</v>
      </c>
      <c r="E26" s="21">
        <f>$E$58*D26/100</f>
        <v>136.20343500000001</v>
      </c>
      <c r="F26" s="23">
        <f>C26</f>
        <v>531.70000000000005</v>
      </c>
      <c r="G26" s="21">
        <f>(F26-C26)/C26*100</f>
        <v>0</v>
      </c>
      <c r="H26" s="21">
        <f>E26+((E26*G26)/100)</f>
        <v>136.20343500000001</v>
      </c>
    </row>
    <row r="27" spans="2:8" x14ac:dyDescent="0.25">
      <c r="B27" s="23" t="s">
        <v>19</v>
      </c>
      <c r="C27" s="23">
        <v>4521.05</v>
      </c>
      <c r="D27" s="30">
        <v>1.17</v>
      </c>
      <c r="E27" s="21">
        <f>$E$58*D27/100</f>
        <v>129.55936499999999</v>
      </c>
      <c r="F27" s="23">
        <f>C27</f>
        <v>4521.05</v>
      </c>
      <c r="G27" s="21">
        <f>(F27-C27)/C27*100</f>
        <v>0</v>
      </c>
      <c r="H27" s="21">
        <f>E27+((E27*G27)/100)</f>
        <v>129.55936499999999</v>
      </c>
    </row>
    <row r="28" spans="2:8" x14ac:dyDescent="0.25">
      <c r="B28" s="23" t="s">
        <v>48</v>
      </c>
      <c r="C28" s="23">
        <v>4117.3</v>
      </c>
      <c r="D28" s="30">
        <v>1.02</v>
      </c>
      <c r="E28" s="21">
        <f>$E$58*D28/100</f>
        <v>112.94919000000002</v>
      </c>
      <c r="F28" s="23">
        <f>C28</f>
        <v>4117.3</v>
      </c>
      <c r="G28" s="21">
        <f>(F28-C28)/C28*100</f>
        <v>0</v>
      </c>
      <c r="H28" s="21">
        <f>E28+((E28*G28)/100)</f>
        <v>112.94919000000002</v>
      </c>
    </row>
    <row r="29" spans="2:8" x14ac:dyDescent="0.25">
      <c r="B29" s="23" t="s">
        <v>39</v>
      </c>
      <c r="C29" s="23">
        <v>178.3</v>
      </c>
      <c r="D29" s="30">
        <v>0.98</v>
      </c>
      <c r="E29" s="21">
        <f>$E$58*D29/100</f>
        <v>108.51980999999999</v>
      </c>
      <c r="F29" s="23">
        <f>C29</f>
        <v>178.3</v>
      </c>
      <c r="G29" s="21">
        <f>(F29-C29)/C29*100</f>
        <v>0</v>
      </c>
      <c r="H29" s="21">
        <f>E29+((E29*G29)/100)</f>
        <v>108.51980999999999</v>
      </c>
    </row>
    <row r="30" spans="2:8" x14ac:dyDescent="0.25">
      <c r="B30" s="23" t="s">
        <v>91</v>
      </c>
      <c r="C30" s="23">
        <v>627.1</v>
      </c>
      <c r="D30" s="30">
        <v>0.97</v>
      </c>
      <c r="E30" s="21">
        <f>$E$58*D30/100</f>
        <v>107.41246500000001</v>
      </c>
      <c r="F30" s="23">
        <f>C30</f>
        <v>627.1</v>
      </c>
      <c r="G30" s="21">
        <f>(F30-C30)/C30*100</f>
        <v>0</v>
      </c>
      <c r="H30" s="21">
        <f>E30+((E30*G30)/100)</f>
        <v>107.41246500000001</v>
      </c>
    </row>
    <row r="31" spans="2:8" x14ac:dyDescent="0.25">
      <c r="B31" s="23" t="s">
        <v>80</v>
      </c>
      <c r="C31" s="23">
        <v>3823.6</v>
      </c>
      <c r="D31" s="30">
        <v>0.96</v>
      </c>
      <c r="E31" s="21">
        <f>$E$58*D31/100</f>
        <v>106.30512</v>
      </c>
      <c r="F31" s="23">
        <f>C31</f>
        <v>3823.6</v>
      </c>
      <c r="G31" s="21">
        <f>(F31-C31)/C31*100</f>
        <v>0</v>
      </c>
      <c r="H31" s="21">
        <f>E31+((E31*G31)/100)</f>
        <v>106.30512</v>
      </c>
    </row>
    <row r="32" spans="2:8" x14ac:dyDescent="0.25">
      <c r="B32" s="23" t="s">
        <v>53</v>
      </c>
      <c r="C32" s="23">
        <v>1043.25</v>
      </c>
      <c r="D32" s="30">
        <v>0.93</v>
      </c>
      <c r="E32" s="21">
        <f>$E$58*D32/100</f>
        <v>102.98308500000002</v>
      </c>
      <c r="F32" s="23">
        <f>C32</f>
        <v>1043.25</v>
      </c>
      <c r="G32" s="21">
        <f>(F32-C32)/C32*100</f>
        <v>0</v>
      </c>
      <c r="H32" s="21">
        <f>E32+((E32*G32)/100)</f>
        <v>102.98308500000002</v>
      </c>
    </row>
    <row r="33" spans="2:8" x14ac:dyDescent="0.25">
      <c r="B33" s="23" t="s">
        <v>37</v>
      </c>
      <c r="C33" s="23">
        <v>87</v>
      </c>
      <c r="D33" s="30">
        <v>0.9</v>
      </c>
      <c r="E33" s="21">
        <f>$E$58*D33/100</f>
        <v>99.661050000000017</v>
      </c>
      <c r="F33" s="23">
        <f>C33</f>
        <v>87</v>
      </c>
      <c r="G33" s="21">
        <f>(F33-C33)/C33*100</f>
        <v>0</v>
      </c>
      <c r="H33" s="21">
        <f>E33+((E33*G33)/100)</f>
        <v>99.661050000000017</v>
      </c>
    </row>
    <row r="34" spans="2:8" x14ac:dyDescent="0.25">
      <c r="B34" s="23" t="s">
        <v>46</v>
      </c>
      <c r="C34" s="23">
        <v>681.65</v>
      </c>
      <c r="D34" s="30">
        <v>0.9</v>
      </c>
      <c r="E34" s="21">
        <f>$E$58*D34/100</f>
        <v>99.661050000000017</v>
      </c>
      <c r="F34" s="23">
        <f>C34</f>
        <v>681.65</v>
      </c>
      <c r="G34" s="21">
        <f>(F34-C34)/C34*100</f>
        <v>0</v>
      </c>
      <c r="H34" s="21">
        <f>E34+((E34*G34)/100)</f>
        <v>99.661050000000017</v>
      </c>
    </row>
    <row r="35" spans="2:8" x14ac:dyDescent="0.25">
      <c r="B35" s="23" t="s">
        <v>49</v>
      </c>
      <c r="C35" s="23">
        <v>280.95</v>
      </c>
      <c r="D35" s="30">
        <v>0.89</v>
      </c>
      <c r="E35" s="21">
        <f>$E$58*D35/100</f>
        <v>98.553705000000008</v>
      </c>
      <c r="F35" s="23">
        <f>C35</f>
        <v>280.95</v>
      </c>
      <c r="G35" s="21">
        <f>(F35-C35)/C35*100</f>
        <v>0</v>
      </c>
      <c r="H35" s="21">
        <f>E35+((E35*G35)/100)</f>
        <v>98.553705000000008</v>
      </c>
    </row>
    <row r="36" spans="2:8" x14ac:dyDescent="0.25">
      <c r="B36" s="23" t="s">
        <v>12</v>
      </c>
      <c r="C36" s="23">
        <v>3004.95</v>
      </c>
      <c r="D36" s="30">
        <v>0.84</v>
      </c>
      <c r="E36" s="21">
        <f>$E$58*D36/100</f>
        <v>93.016980000000004</v>
      </c>
      <c r="F36" s="23">
        <f>C36</f>
        <v>3004.95</v>
      </c>
      <c r="G36" s="21">
        <f>(F36-C36)/C36*100</f>
        <v>0</v>
      </c>
      <c r="H36" s="21">
        <f>E36+((E36*G36)/100)</f>
        <v>93.016980000000004</v>
      </c>
    </row>
    <row r="37" spans="2:8" x14ac:dyDescent="0.25">
      <c r="B37" s="23" t="s">
        <v>51</v>
      </c>
      <c r="C37" s="23">
        <v>6205.9</v>
      </c>
      <c r="D37" s="30">
        <v>0.8</v>
      </c>
      <c r="E37" s="21">
        <f>$E$58*D37/100</f>
        <v>88.587600000000009</v>
      </c>
      <c r="F37" s="23">
        <f>C37</f>
        <v>6205.9</v>
      </c>
      <c r="G37" s="21">
        <f>(F37-C37)/C37*100</f>
        <v>0</v>
      </c>
      <c r="H37" s="21">
        <f>E37+((E37*G37)/100)</f>
        <v>88.587600000000009</v>
      </c>
    </row>
    <row r="38" spans="2:8" x14ac:dyDescent="0.25">
      <c r="B38" s="23" t="s">
        <v>17</v>
      </c>
      <c r="C38" s="23">
        <v>720.15</v>
      </c>
      <c r="D38" s="30">
        <v>0.78</v>
      </c>
      <c r="E38" s="21">
        <f>$E$58*D38/100</f>
        <v>86.372910000000005</v>
      </c>
      <c r="F38" s="23">
        <f>C38</f>
        <v>720.15</v>
      </c>
      <c r="G38" s="21">
        <f>(F38-C38)/C38*100</f>
        <v>0</v>
      </c>
      <c r="H38" s="21">
        <f>E38+((E38*G38)/100)</f>
        <v>86.372910000000005</v>
      </c>
    </row>
    <row r="39" spans="2:8" x14ac:dyDescent="0.25">
      <c r="B39" s="23" t="s">
        <v>24</v>
      </c>
      <c r="C39" s="23">
        <v>2676.5</v>
      </c>
      <c r="D39" s="30">
        <v>0.74</v>
      </c>
      <c r="E39" s="21">
        <f>$E$58*D39/100</f>
        <v>81.94353000000001</v>
      </c>
      <c r="F39" s="23">
        <f>C39</f>
        <v>2676.5</v>
      </c>
      <c r="G39" s="21">
        <f>(F39-C39)/C39*100</f>
        <v>0</v>
      </c>
      <c r="H39" s="21">
        <f>E39+((E39*G39)/100)</f>
        <v>81.94353000000001</v>
      </c>
    </row>
    <row r="40" spans="2:8" x14ac:dyDescent="0.25">
      <c r="B40" s="23" t="s">
        <v>14</v>
      </c>
      <c r="C40" s="23">
        <v>413.8</v>
      </c>
      <c r="D40" s="30">
        <v>0.71</v>
      </c>
      <c r="E40" s="21">
        <f>$E$58*D40/100</f>
        <v>78.62149500000001</v>
      </c>
      <c r="F40" s="23">
        <f>C40</f>
        <v>413.8</v>
      </c>
      <c r="G40" s="21">
        <f>(F40-C40)/C40*100</f>
        <v>0</v>
      </c>
      <c r="H40" s="21">
        <f>E40+((E40*G40)/100)</f>
        <v>78.62149500000001</v>
      </c>
    </row>
    <row r="41" spans="2:8" x14ac:dyDescent="0.25">
      <c r="B41" s="23" t="s">
        <v>31</v>
      </c>
      <c r="C41" s="23">
        <v>523.75</v>
      </c>
      <c r="D41" s="30">
        <v>0.68</v>
      </c>
      <c r="E41" s="21">
        <f>$E$58*D41/100</f>
        <v>75.29946000000001</v>
      </c>
      <c r="F41" s="23">
        <f>C41</f>
        <v>523.75</v>
      </c>
      <c r="G41" s="21">
        <f>(F41-C41)/C41*100</f>
        <v>0</v>
      </c>
      <c r="H41" s="21">
        <f>E41+((E41*G41)/100)</f>
        <v>75.29946000000001</v>
      </c>
    </row>
    <row r="42" spans="2:8" x14ac:dyDescent="0.25">
      <c r="B42" s="23" t="s">
        <v>86</v>
      </c>
      <c r="C42" s="23">
        <v>21711.15</v>
      </c>
      <c r="D42" s="30">
        <v>0.62</v>
      </c>
      <c r="E42" s="21">
        <f>$E$58*D42/100</f>
        <v>68.655390000000011</v>
      </c>
      <c r="F42" s="23">
        <f>C42</f>
        <v>21711.15</v>
      </c>
      <c r="G42" s="21">
        <f>(F42-C42)/C42*100</f>
        <v>0</v>
      </c>
      <c r="H42" s="21">
        <f>E42+((E42*G42)/100)</f>
        <v>68.655390000000011</v>
      </c>
    </row>
    <row r="43" spans="2:8" x14ac:dyDescent="0.25">
      <c r="B43" s="23" t="s">
        <v>20</v>
      </c>
      <c r="C43" s="23">
        <v>20638.7</v>
      </c>
      <c r="D43" s="30">
        <v>0.61</v>
      </c>
      <c r="E43" s="21">
        <f>$E$58*D43/100</f>
        <v>67.548045000000002</v>
      </c>
      <c r="F43" s="23">
        <f>C43</f>
        <v>20638.7</v>
      </c>
      <c r="G43" s="21">
        <f>(F43-C43)/C43*100</f>
        <v>0</v>
      </c>
      <c r="H43" s="21">
        <f>E43+((E43*G43)/100)</f>
        <v>67.548045000000002</v>
      </c>
    </row>
    <row r="44" spans="2:8" x14ac:dyDescent="0.25">
      <c r="B44" s="23" t="s">
        <v>38</v>
      </c>
      <c r="C44" s="23">
        <v>78.3</v>
      </c>
      <c r="D44" s="30">
        <v>0.61</v>
      </c>
      <c r="E44" s="21">
        <f>$E$58*D44/100</f>
        <v>67.548045000000002</v>
      </c>
      <c r="F44" s="23">
        <f>C44</f>
        <v>78.3</v>
      </c>
      <c r="G44" s="21">
        <f>(F44-C44)/C44*100</f>
        <v>0</v>
      </c>
      <c r="H44" s="21">
        <f>E44+((E44*G44)/100)</f>
        <v>67.548045000000002</v>
      </c>
    </row>
    <row r="45" spans="2:8" x14ac:dyDescent="0.25">
      <c r="B45" s="23" t="s">
        <v>18</v>
      </c>
      <c r="C45" s="23">
        <v>129.25</v>
      </c>
      <c r="D45" s="30">
        <v>0.57999999999999996</v>
      </c>
      <c r="E45" s="21">
        <f>$E$58*D45/100</f>
        <v>64.226010000000002</v>
      </c>
      <c r="F45" s="23">
        <f>C45</f>
        <v>129.25</v>
      </c>
      <c r="G45" s="21">
        <f>(F45-C45)/C45*100</f>
        <v>0</v>
      </c>
      <c r="H45" s="21">
        <f>E45+((E45*G45)/100)</f>
        <v>64.226010000000002</v>
      </c>
    </row>
    <row r="46" spans="2:8" x14ac:dyDescent="0.25">
      <c r="B46" s="23" t="s">
        <v>45</v>
      </c>
      <c r="C46" s="23">
        <v>366.3</v>
      </c>
      <c r="D46" s="30">
        <v>0.57999999999999996</v>
      </c>
      <c r="E46" s="21">
        <f>$E$58*D46/100</f>
        <v>64.226010000000002</v>
      </c>
      <c r="F46" s="23">
        <f>C46</f>
        <v>366.3</v>
      </c>
      <c r="G46" s="21">
        <f>(F46-C46)/C46*100</f>
        <v>0</v>
      </c>
      <c r="H46" s="21">
        <f>E46+((E46*G46)/100)</f>
        <v>64.226010000000002</v>
      </c>
    </row>
    <row r="47" spans="2:8" x14ac:dyDescent="0.25">
      <c r="B47" s="23" t="s">
        <v>47</v>
      </c>
      <c r="C47" s="23">
        <v>478.15</v>
      </c>
      <c r="D47" s="30">
        <v>0.56000000000000005</v>
      </c>
      <c r="E47" s="21">
        <f>$E$58*D47/100</f>
        <v>62.011320000000012</v>
      </c>
      <c r="F47" s="23">
        <f>C47</f>
        <v>478.15</v>
      </c>
      <c r="G47" s="21">
        <f>(F47-C47)/C47*100</f>
        <v>0</v>
      </c>
      <c r="H47" s="21">
        <f>E47+((E47*G47)/100)</f>
        <v>62.011320000000012</v>
      </c>
    </row>
    <row r="48" spans="2:8" x14ac:dyDescent="0.25">
      <c r="B48" s="23" t="s">
        <v>52</v>
      </c>
      <c r="C48" s="23">
        <v>633.04999999999995</v>
      </c>
      <c r="D48" s="30">
        <v>0.53</v>
      </c>
      <c r="E48" s="21">
        <f>$E$58*D48/100</f>
        <v>58.689285000000012</v>
      </c>
      <c r="F48" s="23">
        <f>C48</f>
        <v>633.04999999999995</v>
      </c>
      <c r="G48" s="21">
        <f>(F48-C48)/C48*100</f>
        <v>0</v>
      </c>
      <c r="H48" s="21">
        <f>E48+((E48*G48)/100)</f>
        <v>58.689285000000012</v>
      </c>
    </row>
    <row r="49" spans="2:9" x14ac:dyDescent="0.25">
      <c r="B49" s="23" t="s">
        <v>9</v>
      </c>
      <c r="C49" s="23">
        <v>315.2</v>
      </c>
      <c r="D49" s="30">
        <v>0.51</v>
      </c>
      <c r="E49" s="21">
        <f>$E$58*D49/100</f>
        <v>56.474595000000008</v>
      </c>
      <c r="F49" s="23">
        <f>C49</f>
        <v>315.2</v>
      </c>
      <c r="G49" s="21">
        <f>(F49-C49)/C49*100</f>
        <v>0</v>
      </c>
      <c r="H49" s="21">
        <f>E49+((E49*G49)/100)</f>
        <v>56.474595000000008</v>
      </c>
    </row>
    <row r="50" spans="2:9" x14ac:dyDescent="0.25">
      <c r="B50" s="23" t="s">
        <v>25</v>
      </c>
      <c r="C50" s="23">
        <v>163.1</v>
      </c>
      <c r="D50" s="30">
        <v>0.51</v>
      </c>
      <c r="E50" s="21">
        <f>$E$58*D50/100</f>
        <v>56.474595000000008</v>
      </c>
      <c r="F50" s="23">
        <f>C50</f>
        <v>163.1</v>
      </c>
      <c r="G50" s="21">
        <f>(F50-C50)/C50*100</f>
        <v>0</v>
      </c>
      <c r="H50" s="21">
        <f>E50+((E50*G50)/100)</f>
        <v>56.474595000000008</v>
      </c>
    </row>
    <row r="51" spans="2:9" x14ac:dyDescent="0.25">
      <c r="B51" s="23" t="s">
        <v>30</v>
      </c>
      <c r="C51" s="23">
        <v>88.45</v>
      </c>
      <c r="D51" s="30">
        <v>0.48</v>
      </c>
      <c r="E51" s="21">
        <f>$E$58*D51/100</f>
        <v>53.152560000000001</v>
      </c>
      <c r="F51" s="23">
        <f>C51</f>
        <v>88.45</v>
      </c>
      <c r="G51" s="21">
        <f>(F51-C51)/C51*100</f>
        <v>0</v>
      </c>
      <c r="H51" s="21">
        <f>E51+((E51*G51)/100)</f>
        <v>53.152560000000001</v>
      </c>
    </row>
    <row r="52" spans="2:9" x14ac:dyDescent="0.25">
      <c r="B52" s="23" t="s">
        <v>64</v>
      </c>
      <c r="C52" s="23">
        <v>220.25</v>
      </c>
      <c r="D52" s="30">
        <v>0.48</v>
      </c>
      <c r="E52" s="21">
        <f>$E$58*D52/100</f>
        <v>53.152560000000001</v>
      </c>
      <c r="F52" s="23">
        <f>C52</f>
        <v>220.25</v>
      </c>
      <c r="G52" s="21">
        <f>(F52-C52)/C52*100</f>
        <v>0</v>
      </c>
      <c r="H52" s="21">
        <f>E52+((E52*G52)/100)</f>
        <v>53.152560000000001</v>
      </c>
    </row>
    <row r="53" spans="2:9" x14ac:dyDescent="0.25">
      <c r="B53" s="23" t="s">
        <v>44</v>
      </c>
      <c r="C53" s="23">
        <v>104.65</v>
      </c>
      <c r="D53" s="30">
        <v>0.4</v>
      </c>
      <c r="E53" s="21">
        <f>$E$58*D53/100</f>
        <v>44.293800000000005</v>
      </c>
      <c r="F53" s="23">
        <f>C53</f>
        <v>104.65</v>
      </c>
      <c r="G53" s="21">
        <f>(F53-C53)/C53*100</f>
        <v>0</v>
      </c>
      <c r="H53" s="21">
        <f>E53+((E53*G53)/100)</f>
        <v>44.293800000000005</v>
      </c>
    </row>
    <row r="54" spans="2:9" x14ac:dyDescent="0.25">
      <c r="B54" s="23" t="s">
        <v>21</v>
      </c>
      <c r="C54" s="23">
        <v>96.65</v>
      </c>
      <c r="D54" s="30">
        <v>0.38</v>
      </c>
      <c r="E54" s="21">
        <f>$E$58*D54/100</f>
        <v>42.07911</v>
      </c>
      <c r="F54" s="23">
        <f>C54</f>
        <v>96.65</v>
      </c>
      <c r="G54" s="21">
        <f>(F54-C54)/C54*100</f>
        <v>0</v>
      </c>
      <c r="H54" s="21">
        <f>E54+((E54*G54)/100)</f>
        <v>42.07911</v>
      </c>
    </row>
    <row r="55" spans="2:9" x14ac:dyDescent="0.25">
      <c r="B55" s="23" t="s">
        <v>16</v>
      </c>
      <c r="C55" s="23">
        <v>192.1</v>
      </c>
      <c r="D55" s="30">
        <v>0.35</v>
      </c>
      <c r="E55" s="21">
        <f>$E$58*D55/100</f>
        <v>38.757075</v>
      </c>
      <c r="F55" s="23">
        <f>C55</f>
        <v>192.1</v>
      </c>
      <c r="G55" s="21">
        <f>(F55-C55)/C55*100</f>
        <v>0</v>
      </c>
      <c r="H55" s="21">
        <f>E55+((E55*G55)/100)</f>
        <v>38.757075</v>
      </c>
    </row>
    <row r="56" spans="2:9" x14ac:dyDescent="0.25">
      <c r="B56" s="23" t="s">
        <v>50</v>
      </c>
      <c r="C56" s="23">
        <v>138.75</v>
      </c>
      <c r="D56" s="30">
        <v>0.27</v>
      </c>
      <c r="E56" s="21">
        <f>$E$58*D56/100</f>
        <v>29.898315000000004</v>
      </c>
      <c r="F56" s="23">
        <f>C56</f>
        <v>138.75</v>
      </c>
      <c r="G56" s="21">
        <f>(F56-C56)/C56*100</f>
        <v>0</v>
      </c>
      <c r="H56" s="21">
        <f>E56+((E56*G56)/100)</f>
        <v>29.898315000000004</v>
      </c>
    </row>
    <row r="57" spans="2:9" x14ac:dyDescent="0.25">
      <c r="B57" s="23"/>
      <c r="C57" s="23"/>
      <c r="D57" s="24"/>
      <c r="E57" s="21"/>
      <c r="F57" s="23"/>
      <c r="G57" s="21"/>
      <c r="H57" s="21"/>
    </row>
    <row r="58" spans="2:9" ht="21" customHeight="1" x14ac:dyDescent="0.35">
      <c r="B58" s="16"/>
      <c r="C58" s="16"/>
      <c r="D58" s="25">
        <f>SUM(D7:D57)</f>
        <v>100.00000000000001</v>
      </c>
      <c r="E58" s="17">
        <v>11073.45</v>
      </c>
      <c r="F58" s="18"/>
      <c r="G58" s="19"/>
      <c r="H58" s="17">
        <f>SUM(H7:H57)</f>
        <v>11073.449999999999</v>
      </c>
      <c r="I58" t="s">
        <v>8</v>
      </c>
    </row>
    <row r="59" spans="2:9" ht="42" x14ac:dyDescent="0.35">
      <c r="B59" s="12"/>
      <c r="C59" s="12"/>
      <c r="D59" s="12"/>
      <c r="E59" s="13" t="s">
        <v>4</v>
      </c>
      <c r="F59" s="14"/>
      <c r="G59" s="15"/>
      <c r="H59" s="13" t="s">
        <v>5</v>
      </c>
    </row>
  </sheetData>
  <autoFilter ref="B6:H56">
    <sortState ref="B7:H56">
      <sortCondition descending="1" ref="D7:D56"/>
    </sortState>
  </autoFilter>
  <sortState ref="B7:I56">
    <sortCondition descending="1" ref="D7:D56"/>
  </sortState>
  <pageMargins left="0.7" right="0.7" top="0.75" bottom="0.75" header="0.3" footer="0.3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9"/>
  <sheetViews>
    <sheetView topLeftCell="A19" workbookViewId="0">
      <selection activeCell="B7" sqref="B7:D56"/>
    </sheetView>
  </sheetViews>
  <sheetFormatPr defaultRowHeight="15" x14ac:dyDescent="0.25"/>
  <cols>
    <col min="2" max="2" width="26.85546875" customWidth="1"/>
    <col min="3" max="3" width="8" customWidth="1"/>
    <col min="5" max="5" width="17.7109375" customWidth="1"/>
    <col min="6" max="6" width="12.140625" customWidth="1"/>
    <col min="7" max="7" width="8.5703125" customWidth="1"/>
    <col min="8" max="8" width="18" customWidth="1"/>
  </cols>
  <sheetData>
    <row r="2" spans="2:8" x14ac:dyDescent="0.25">
      <c r="B2" s="1"/>
      <c r="C2" s="2"/>
      <c r="D2" s="2"/>
      <c r="E2" s="2"/>
      <c r="F2" s="2"/>
      <c r="G2" s="2"/>
      <c r="H2" s="3"/>
    </row>
    <row r="3" spans="2:8" x14ac:dyDescent="0.25">
      <c r="B3" s="4"/>
      <c r="C3" s="5"/>
      <c r="D3" s="5"/>
      <c r="E3" s="5"/>
      <c r="F3" s="5"/>
      <c r="G3" s="5"/>
      <c r="H3" s="6"/>
    </row>
    <row r="4" spans="2:8" x14ac:dyDescent="0.25">
      <c r="B4" s="4"/>
      <c r="C4" s="5"/>
      <c r="D4" s="5"/>
      <c r="E4" s="5"/>
      <c r="F4" s="5"/>
      <c r="G4" s="5"/>
      <c r="H4" s="6"/>
    </row>
    <row r="5" spans="2:8" x14ac:dyDescent="0.25">
      <c r="B5" s="7"/>
      <c r="C5" s="8"/>
      <c r="D5" s="8"/>
      <c r="E5" s="8"/>
      <c r="F5" s="8"/>
      <c r="G5" s="8"/>
      <c r="H5" s="9"/>
    </row>
    <row r="6" spans="2:8" ht="37.5" x14ac:dyDescent="0.3">
      <c r="B6" s="20" t="s">
        <v>0</v>
      </c>
      <c r="C6" s="20" t="s">
        <v>6</v>
      </c>
      <c r="D6" s="20" t="s">
        <v>1</v>
      </c>
      <c r="E6" s="10" t="s">
        <v>2</v>
      </c>
      <c r="F6" s="11" t="s">
        <v>3</v>
      </c>
      <c r="G6" s="10" t="s">
        <v>7</v>
      </c>
      <c r="H6" s="10" t="s">
        <v>2</v>
      </c>
    </row>
    <row r="7" spans="2:8" x14ac:dyDescent="0.25">
      <c r="B7" s="23" t="s">
        <v>40</v>
      </c>
      <c r="C7" s="23">
        <v>2067.1</v>
      </c>
      <c r="D7" s="30">
        <v>14</v>
      </c>
      <c r="E7" s="21">
        <f t="shared" ref="E7:E38" si="0">$E$58*D7/100</f>
        <v>1341.2419999999997</v>
      </c>
      <c r="F7" s="22">
        <f>C7*0.9</f>
        <v>1860.3899999999999</v>
      </c>
      <c r="G7" s="26">
        <f t="shared" ref="G7:G38" si="1">(F7-C7)/C7*100</f>
        <v>-10.000000000000002</v>
      </c>
      <c r="H7" s="21">
        <f t="shared" ref="H7:H38" si="2">E7+((E7*G7)/100)</f>
        <v>1207.1177999999998</v>
      </c>
    </row>
    <row r="8" spans="2:8" x14ac:dyDescent="0.25">
      <c r="B8" s="23" t="s">
        <v>23</v>
      </c>
      <c r="C8" s="23">
        <v>1032.8</v>
      </c>
      <c r="D8" s="30">
        <v>9.56</v>
      </c>
      <c r="E8" s="21">
        <f t="shared" si="0"/>
        <v>915.87667999999985</v>
      </c>
      <c r="F8" s="22">
        <f t="shared" ref="F8:F56" si="3">C8*0.9</f>
        <v>929.52</v>
      </c>
      <c r="G8" s="26">
        <f t="shared" si="1"/>
        <v>-9.9999999999999982</v>
      </c>
      <c r="H8" s="21">
        <f t="shared" si="2"/>
        <v>824.28901199999984</v>
      </c>
    </row>
    <row r="9" spans="2:8" x14ac:dyDescent="0.25">
      <c r="B9" s="23" t="s">
        <v>32</v>
      </c>
      <c r="C9" s="23">
        <v>966</v>
      </c>
      <c r="D9" s="30">
        <v>7.56</v>
      </c>
      <c r="E9" s="21">
        <f t="shared" si="0"/>
        <v>724.27067999999986</v>
      </c>
      <c r="F9" s="22">
        <f t="shared" si="3"/>
        <v>869.4</v>
      </c>
      <c r="G9" s="26">
        <f t="shared" si="1"/>
        <v>-10.000000000000002</v>
      </c>
      <c r="H9" s="21">
        <f t="shared" si="2"/>
        <v>651.84361199999989</v>
      </c>
    </row>
    <row r="10" spans="2:8" x14ac:dyDescent="0.25">
      <c r="B10" s="23" t="s">
        <v>27</v>
      </c>
      <c r="C10" s="23">
        <v>1781.95</v>
      </c>
      <c r="D10" s="30">
        <v>6.59</v>
      </c>
      <c r="E10" s="21">
        <f t="shared" si="0"/>
        <v>631.34177</v>
      </c>
      <c r="F10" s="22">
        <f t="shared" si="3"/>
        <v>1603.7550000000001</v>
      </c>
      <c r="G10" s="26">
        <f t="shared" si="1"/>
        <v>-9.9999999999999964</v>
      </c>
      <c r="H10" s="21">
        <f t="shared" si="2"/>
        <v>568.20759299999997</v>
      </c>
    </row>
    <row r="11" spans="2:8" x14ac:dyDescent="0.25">
      <c r="B11" s="23" t="s">
        <v>43</v>
      </c>
      <c r="C11" s="23">
        <v>2281.4</v>
      </c>
      <c r="D11" s="30">
        <v>5.12</v>
      </c>
      <c r="E11" s="21">
        <f t="shared" si="0"/>
        <v>490.51135999999997</v>
      </c>
      <c r="F11" s="22">
        <f t="shared" si="3"/>
        <v>2053.2600000000002</v>
      </c>
      <c r="G11" s="26">
        <f t="shared" si="1"/>
        <v>-9.9999999999999929</v>
      </c>
      <c r="H11" s="21">
        <f t="shared" si="2"/>
        <v>441.46022400000004</v>
      </c>
    </row>
    <row r="12" spans="2:8" x14ac:dyDescent="0.25">
      <c r="B12" s="23" t="s">
        <v>29</v>
      </c>
      <c r="C12" s="23">
        <v>346.8</v>
      </c>
      <c r="D12" s="30">
        <v>4.8</v>
      </c>
      <c r="E12" s="21">
        <f t="shared" si="0"/>
        <v>459.85439999999994</v>
      </c>
      <c r="F12" s="22">
        <f t="shared" si="3"/>
        <v>312.12</v>
      </c>
      <c r="G12" s="26">
        <f t="shared" si="1"/>
        <v>-10.000000000000002</v>
      </c>
      <c r="H12" s="21">
        <f t="shared" si="2"/>
        <v>413.86895999999996</v>
      </c>
    </row>
    <row r="13" spans="2:8" x14ac:dyDescent="0.25">
      <c r="B13" s="23" t="s">
        <v>33</v>
      </c>
      <c r="C13" s="23">
        <v>1365.75</v>
      </c>
      <c r="D13" s="30">
        <v>4.2699999999999996</v>
      </c>
      <c r="E13" s="21">
        <f t="shared" si="0"/>
        <v>409.07880999999992</v>
      </c>
      <c r="F13" s="22">
        <f t="shared" si="3"/>
        <v>1229.175</v>
      </c>
      <c r="G13" s="26">
        <f t="shared" si="1"/>
        <v>-10.000000000000004</v>
      </c>
      <c r="H13" s="21">
        <f t="shared" si="2"/>
        <v>368.17092899999989</v>
      </c>
    </row>
    <row r="14" spans="2:8" x14ac:dyDescent="0.25">
      <c r="B14" s="23" t="s">
        <v>26</v>
      </c>
      <c r="C14" s="23">
        <v>2209.9</v>
      </c>
      <c r="D14" s="30">
        <v>4.22</v>
      </c>
      <c r="E14" s="21">
        <f t="shared" si="0"/>
        <v>404.28865999999994</v>
      </c>
      <c r="F14" s="22">
        <f t="shared" si="3"/>
        <v>1988.91</v>
      </c>
      <c r="G14" s="26">
        <f t="shared" si="1"/>
        <v>-10</v>
      </c>
      <c r="H14" s="21">
        <f t="shared" si="2"/>
        <v>363.85979399999997</v>
      </c>
    </row>
    <row r="15" spans="2:8" x14ac:dyDescent="0.25">
      <c r="B15" s="23" t="s">
        <v>28</v>
      </c>
      <c r="C15" s="23">
        <v>194.15</v>
      </c>
      <c r="D15" s="30">
        <v>3.62</v>
      </c>
      <c r="E15" s="21">
        <f t="shared" si="0"/>
        <v>346.80686000000003</v>
      </c>
      <c r="F15" s="22">
        <f t="shared" si="3"/>
        <v>174.73500000000001</v>
      </c>
      <c r="G15" s="26">
        <f t="shared" si="1"/>
        <v>-9.9999999999999947</v>
      </c>
      <c r="H15" s="21">
        <f t="shared" si="2"/>
        <v>312.12617400000005</v>
      </c>
    </row>
    <row r="16" spans="2:8" x14ac:dyDescent="0.25">
      <c r="B16" s="23" t="s">
        <v>15</v>
      </c>
      <c r="C16" s="23">
        <v>554.85</v>
      </c>
      <c r="D16" s="30">
        <v>2.85</v>
      </c>
      <c r="E16" s="21">
        <f t="shared" si="0"/>
        <v>273.03854999999999</v>
      </c>
      <c r="F16" s="22">
        <f t="shared" si="3"/>
        <v>499.36500000000001</v>
      </c>
      <c r="G16" s="26">
        <f t="shared" si="1"/>
        <v>-10.000000000000002</v>
      </c>
      <c r="H16" s="21">
        <f t="shared" si="2"/>
        <v>245.73469499999999</v>
      </c>
    </row>
    <row r="17" spans="2:8" x14ac:dyDescent="0.25">
      <c r="B17" s="23" t="s">
        <v>34</v>
      </c>
      <c r="C17" s="23">
        <v>913.45</v>
      </c>
      <c r="D17" s="30">
        <v>2.38</v>
      </c>
      <c r="E17" s="21">
        <f t="shared" si="0"/>
        <v>228.01113999999998</v>
      </c>
      <c r="F17" s="22">
        <f t="shared" si="3"/>
        <v>822.10500000000002</v>
      </c>
      <c r="G17" s="26">
        <f t="shared" si="1"/>
        <v>-10.000000000000002</v>
      </c>
      <c r="H17" s="21">
        <f t="shared" si="2"/>
        <v>205.21002599999997</v>
      </c>
    </row>
    <row r="18" spans="2:8" x14ac:dyDescent="0.25">
      <c r="B18" s="23" t="s">
        <v>11</v>
      </c>
      <c r="C18" s="23">
        <v>431.65</v>
      </c>
      <c r="D18" s="30">
        <v>2.08</v>
      </c>
      <c r="E18" s="21">
        <f t="shared" si="0"/>
        <v>199.27023999999997</v>
      </c>
      <c r="F18" s="22">
        <f t="shared" si="3"/>
        <v>388.48500000000001</v>
      </c>
      <c r="G18" s="26">
        <f t="shared" si="1"/>
        <v>-9.9999999999999929</v>
      </c>
      <c r="H18" s="21">
        <f t="shared" si="2"/>
        <v>179.34321599999998</v>
      </c>
    </row>
    <row r="19" spans="2:8" x14ac:dyDescent="0.25">
      <c r="B19" s="23" t="s">
        <v>13</v>
      </c>
      <c r="C19" s="23">
        <v>3251.3</v>
      </c>
      <c r="D19" s="30">
        <v>1.84</v>
      </c>
      <c r="E19" s="21">
        <f t="shared" si="0"/>
        <v>176.27752000000001</v>
      </c>
      <c r="F19" s="22">
        <f t="shared" si="3"/>
        <v>2926.17</v>
      </c>
      <c r="G19" s="26">
        <f t="shared" si="1"/>
        <v>-10.000000000000004</v>
      </c>
      <c r="H19" s="21">
        <f t="shared" si="2"/>
        <v>158.64976799999999</v>
      </c>
    </row>
    <row r="20" spans="2:8" x14ac:dyDescent="0.25">
      <c r="B20" s="23" t="s">
        <v>36</v>
      </c>
      <c r="C20" s="23">
        <v>6262.75</v>
      </c>
      <c r="D20" s="30">
        <v>1.78</v>
      </c>
      <c r="E20" s="21">
        <f t="shared" si="0"/>
        <v>170.52933999999996</v>
      </c>
      <c r="F20" s="22">
        <f t="shared" si="3"/>
        <v>5636.4750000000004</v>
      </c>
      <c r="G20" s="26">
        <f t="shared" si="1"/>
        <v>-9.9999999999999929</v>
      </c>
      <c r="H20" s="21">
        <f t="shared" si="2"/>
        <v>153.47640599999997</v>
      </c>
    </row>
    <row r="21" spans="2:8" x14ac:dyDescent="0.25">
      <c r="B21" s="23" t="s">
        <v>10</v>
      </c>
      <c r="C21" s="23">
        <v>1715.5</v>
      </c>
      <c r="D21" s="30">
        <v>1.65</v>
      </c>
      <c r="E21" s="21">
        <f t="shared" si="0"/>
        <v>158.07494999999997</v>
      </c>
      <c r="F21" s="22">
        <f t="shared" si="3"/>
        <v>1543.95</v>
      </c>
      <c r="G21" s="26">
        <f t="shared" si="1"/>
        <v>-9.9999999999999982</v>
      </c>
      <c r="H21" s="21">
        <f t="shared" si="2"/>
        <v>142.26745499999998</v>
      </c>
    </row>
    <row r="22" spans="2:8" x14ac:dyDescent="0.25">
      <c r="B22" s="23" t="s">
        <v>22</v>
      </c>
      <c r="C22" s="23">
        <v>705.2</v>
      </c>
      <c r="D22" s="30">
        <v>1.64</v>
      </c>
      <c r="E22" s="21">
        <f t="shared" si="0"/>
        <v>157.11691999999996</v>
      </c>
      <c r="F22" s="22">
        <f t="shared" si="3"/>
        <v>634.68000000000006</v>
      </c>
      <c r="G22" s="26">
        <f t="shared" si="1"/>
        <v>-9.9999999999999964</v>
      </c>
      <c r="H22" s="21">
        <f t="shared" si="2"/>
        <v>141.40522799999997</v>
      </c>
    </row>
    <row r="23" spans="2:8" x14ac:dyDescent="0.25">
      <c r="B23" s="23" t="s">
        <v>41</v>
      </c>
      <c r="C23" s="23">
        <v>191.45</v>
      </c>
      <c r="D23" s="30">
        <v>1.57</v>
      </c>
      <c r="E23" s="21">
        <f t="shared" si="0"/>
        <v>150.41070999999999</v>
      </c>
      <c r="F23" s="22">
        <f t="shared" si="3"/>
        <v>172.30500000000001</v>
      </c>
      <c r="G23" s="26">
        <f t="shared" si="1"/>
        <v>-9.9999999999999911</v>
      </c>
      <c r="H23" s="21">
        <f t="shared" si="2"/>
        <v>135.36963900000001</v>
      </c>
    </row>
    <row r="24" spans="2:8" x14ac:dyDescent="0.25">
      <c r="B24" s="23" t="s">
        <v>85</v>
      </c>
      <c r="C24" s="23">
        <v>16522.2</v>
      </c>
      <c r="D24" s="30">
        <v>1.26</v>
      </c>
      <c r="E24" s="21">
        <f t="shared" si="0"/>
        <v>120.71178</v>
      </c>
      <c r="F24" s="22">
        <f t="shared" si="3"/>
        <v>14869.980000000001</v>
      </c>
      <c r="G24" s="26">
        <f t="shared" si="1"/>
        <v>-9.9999999999999947</v>
      </c>
      <c r="H24" s="21">
        <f t="shared" si="2"/>
        <v>108.64060200000002</v>
      </c>
    </row>
    <row r="25" spans="2:8" x14ac:dyDescent="0.25">
      <c r="B25" s="23" t="s">
        <v>35</v>
      </c>
      <c r="C25" s="23">
        <v>606.45000000000005</v>
      </c>
      <c r="D25" s="30">
        <v>1.24</v>
      </c>
      <c r="E25" s="21">
        <f t="shared" si="0"/>
        <v>118.79571999999999</v>
      </c>
      <c r="F25" s="22">
        <f t="shared" si="3"/>
        <v>545.80500000000006</v>
      </c>
      <c r="G25" s="26">
        <f t="shared" si="1"/>
        <v>-9.9999999999999964</v>
      </c>
      <c r="H25" s="21">
        <f t="shared" si="2"/>
        <v>106.91614799999999</v>
      </c>
    </row>
    <row r="26" spans="2:8" x14ac:dyDescent="0.25">
      <c r="B26" s="23" t="s">
        <v>42</v>
      </c>
      <c r="C26" s="23">
        <v>531.70000000000005</v>
      </c>
      <c r="D26" s="30">
        <v>1.23</v>
      </c>
      <c r="E26" s="21">
        <f t="shared" si="0"/>
        <v>117.83768999999998</v>
      </c>
      <c r="F26" s="22">
        <f t="shared" si="3"/>
        <v>478.53000000000003</v>
      </c>
      <c r="G26" s="26">
        <f t="shared" si="1"/>
        <v>-10.000000000000002</v>
      </c>
      <c r="H26" s="21">
        <f t="shared" si="2"/>
        <v>106.05392099999997</v>
      </c>
    </row>
    <row r="27" spans="2:8" x14ac:dyDescent="0.25">
      <c r="B27" s="23" t="s">
        <v>19</v>
      </c>
      <c r="C27" s="23">
        <v>4521.05</v>
      </c>
      <c r="D27" s="30">
        <v>1.17</v>
      </c>
      <c r="E27" s="21">
        <f t="shared" si="0"/>
        <v>112.08950999999999</v>
      </c>
      <c r="F27" s="22">
        <f t="shared" si="3"/>
        <v>4068.9450000000002</v>
      </c>
      <c r="G27" s="26">
        <f t="shared" si="1"/>
        <v>-10</v>
      </c>
      <c r="H27" s="21">
        <f t="shared" si="2"/>
        <v>100.88055899999999</v>
      </c>
    </row>
    <row r="28" spans="2:8" x14ac:dyDescent="0.25">
      <c r="B28" s="23" t="s">
        <v>48</v>
      </c>
      <c r="C28" s="23">
        <v>4117.3</v>
      </c>
      <c r="D28" s="30">
        <v>1.02</v>
      </c>
      <c r="E28" s="21">
        <f t="shared" si="0"/>
        <v>97.719059999999985</v>
      </c>
      <c r="F28" s="22">
        <f t="shared" si="3"/>
        <v>3705.57</v>
      </c>
      <c r="G28" s="26">
        <f t="shared" si="1"/>
        <v>-10</v>
      </c>
      <c r="H28" s="21">
        <f t="shared" si="2"/>
        <v>87.947153999999983</v>
      </c>
    </row>
    <row r="29" spans="2:8" x14ac:dyDescent="0.25">
      <c r="B29" s="23" t="s">
        <v>39</v>
      </c>
      <c r="C29" s="23">
        <v>178.3</v>
      </c>
      <c r="D29" s="30">
        <v>0.98</v>
      </c>
      <c r="E29" s="21">
        <f t="shared" si="0"/>
        <v>93.886939999999996</v>
      </c>
      <c r="F29" s="22">
        <f t="shared" si="3"/>
        <v>160.47000000000003</v>
      </c>
      <c r="G29" s="26">
        <f t="shared" si="1"/>
        <v>-9.9999999999999911</v>
      </c>
      <c r="H29" s="21">
        <f t="shared" si="2"/>
        <v>84.498246000000009</v>
      </c>
    </row>
    <row r="30" spans="2:8" x14ac:dyDescent="0.25">
      <c r="B30" s="23" t="s">
        <v>91</v>
      </c>
      <c r="C30" s="23">
        <v>627.1</v>
      </c>
      <c r="D30" s="30">
        <v>0.97</v>
      </c>
      <c r="E30" s="21">
        <f t="shared" si="0"/>
        <v>92.928910000000002</v>
      </c>
      <c r="F30" s="22">
        <f t="shared" si="3"/>
        <v>564.39</v>
      </c>
      <c r="G30" s="26">
        <f t="shared" si="1"/>
        <v>-10.000000000000005</v>
      </c>
      <c r="H30" s="21">
        <f t="shared" si="2"/>
        <v>83.636019000000005</v>
      </c>
    </row>
    <row r="31" spans="2:8" x14ac:dyDescent="0.25">
      <c r="B31" s="23" t="s">
        <v>80</v>
      </c>
      <c r="C31" s="23">
        <v>3823.6</v>
      </c>
      <c r="D31" s="30">
        <v>0.96</v>
      </c>
      <c r="E31" s="21">
        <f t="shared" si="0"/>
        <v>91.970879999999994</v>
      </c>
      <c r="F31" s="22">
        <f t="shared" si="3"/>
        <v>3441.24</v>
      </c>
      <c r="G31" s="26">
        <f t="shared" si="1"/>
        <v>-10.000000000000004</v>
      </c>
      <c r="H31" s="21">
        <f t="shared" si="2"/>
        <v>82.773791999999986</v>
      </c>
    </row>
    <row r="32" spans="2:8" x14ac:dyDescent="0.25">
      <c r="B32" s="23" t="s">
        <v>53</v>
      </c>
      <c r="C32" s="23">
        <v>1043.25</v>
      </c>
      <c r="D32" s="30">
        <v>0.93</v>
      </c>
      <c r="E32" s="21">
        <f t="shared" si="0"/>
        <v>89.096789999999999</v>
      </c>
      <c r="F32" s="22">
        <f t="shared" si="3"/>
        <v>938.92500000000007</v>
      </c>
      <c r="G32" s="26">
        <f t="shared" si="1"/>
        <v>-9.9999999999999929</v>
      </c>
      <c r="H32" s="21">
        <f t="shared" si="2"/>
        <v>80.187111000000002</v>
      </c>
    </row>
    <row r="33" spans="2:8" x14ac:dyDescent="0.25">
      <c r="B33" s="23" t="s">
        <v>37</v>
      </c>
      <c r="C33" s="23">
        <v>87</v>
      </c>
      <c r="D33" s="30">
        <v>0.9</v>
      </c>
      <c r="E33" s="21">
        <f t="shared" si="0"/>
        <v>86.222700000000003</v>
      </c>
      <c r="F33" s="22">
        <f t="shared" si="3"/>
        <v>78.3</v>
      </c>
      <c r="G33" s="26">
        <f t="shared" si="1"/>
        <v>-10.000000000000004</v>
      </c>
      <c r="H33" s="21">
        <f t="shared" si="2"/>
        <v>77.600430000000003</v>
      </c>
    </row>
    <row r="34" spans="2:8" x14ac:dyDescent="0.25">
      <c r="B34" s="23" t="s">
        <v>46</v>
      </c>
      <c r="C34" s="23">
        <v>681.65</v>
      </c>
      <c r="D34" s="30">
        <v>0.9</v>
      </c>
      <c r="E34" s="21">
        <f t="shared" si="0"/>
        <v>86.222700000000003</v>
      </c>
      <c r="F34" s="22">
        <f t="shared" si="3"/>
        <v>613.48500000000001</v>
      </c>
      <c r="G34" s="26">
        <f t="shared" si="1"/>
        <v>-9.9999999999999947</v>
      </c>
      <c r="H34" s="21">
        <f t="shared" si="2"/>
        <v>77.600430000000003</v>
      </c>
    </row>
    <row r="35" spans="2:8" x14ac:dyDescent="0.25">
      <c r="B35" s="23" t="s">
        <v>49</v>
      </c>
      <c r="C35" s="23">
        <v>280.95</v>
      </c>
      <c r="D35" s="30">
        <v>0.89</v>
      </c>
      <c r="E35" s="21">
        <f t="shared" si="0"/>
        <v>85.264669999999981</v>
      </c>
      <c r="F35" s="22">
        <f t="shared" si="3"/>
        <v>252.85499999999999</v>
      </c>
      <c r="G35" s="26">
        <f t="shared" si="1"/>
        <v>-10</v>
      </c>
      <c r="H35" s="21">
        <f t="shared" si="2"/>
        <v>76.738202999999984</v>
      </c>
    </row>
    <row r="36" spans="2:8" x14ac:dyDescent="0.25">
      <c r="B36" s="23" t="s">
        <v>12</v>
      </c>
      <c r="C36" s="23">
        <v>3004.95</v>
      </c>
      <c r="D36" s="30">
        <v>0.84</v>
      </c>
      <c r="E36" s="21">
        <f t="shared" si="0"/>
        <v>80.474519999999998</v>
      </c>
      <c r="F36" s="22">
        <f t="shared" si="3"/>
        <v>2704.4549999999999</v>
      </c>
      <c r="G36" s="26">
        <f t="shared" si="1"/>
        <v>-9.9999999999999964</v>
      </c>
      <c r="H36" s="21">
        <f t="shared" si="2"/>
        <v>72.427068000000006</v>
      </c>
    </row>
    <row r="37" spans="2:8" x14ac:dyDescent="0.25">
      <c r="B37" s="23" t="s">
        <v>51</v>
      </c>
      <c r="C37" s="23">
        <v>6205.9</v>
      </c>
      <c r="D37" s="30">
        <v>0.8</v>
      </c>
      <c r="E37" s="21">
        <f t="shared" si="0"/>
        <v>76.642399999999995</v>
      </c>
      <c r="F37" s="22">
        <f t="shared" si="3"/>
        <v>5585.3099999999995</v>
      </c>
      <c r="G37" s="26">
        <f t="shared" si="1"/>
        <v>-10.000000000000004</v>
      </c>
      <c r="H37" s="21">
        <f t="shared" si="2"/>
        <v>68.978159999999988</v>
      </c>
    </row>
    <row r="38" spans="2:8" x14ac:dyDescent="0.25">
      <c r="B38" s="23" t="s">
        <v>17</v>
      </c>
      <c r="C38" s="23">
        <v>720.15</v>
      </c>
      <c r="D38" s="30">
        <v>0.78</v>
      </c>
      <c r="E38" s="21">
        <f t="shared" si="0"/>
        <v>74.726339999999993</v>
      </c>
      <c r="F38" s="22">
        <f t="shared" si="3"/>
        <v>648.13499999999999</v>
      </c>
      <c r="G38" s="26">
        <f t="shared" si="1"/>
        <v>-9.9999999999999982</v>
      </c>
      <c r="H38" s="21">
        <f t="shared" si="2"/>
        <v>67.253705999999994</v>
      </c>
    </row>
    <row r="39" spans="2:8" x14ac:dyDescent="0.25">
      <c r="B39" s="23" t="s">
        <v>24</v>
      </c>
      <c r="C39" s="23">
        <v>2676.5</v>
      </c>
      <c r="D39" s="30">
        <v>0.74</v>
      </c>
      <c r="E39" s="21">
        <f t="shared" ref="E39:E56" si="4">$E$58*D39/100</f>
        <v>70.89421999999999</v>
      </c>
      <c r="F39" s="22">
        <f t="shared" si="3"/>
        <v>2408.85</v>
      </c>
      <c r="G39" s="26">
        <f t="shared" ref="G39:G56" si="5">(F39-C39)/C39*100</f>
        <v>-10.000000000000004</v>
      </c>
      <c r="H39" s="21">
        <f t="shared" ref="H39:H56" si="6">E39+((E39*G39)/100)</f>
        <v>63.804797999999991</v>
      </c>
    </row>
    <row r="40" spans="2:8" x14ac:dyDescent="0.25">
      <c r="B40" s="23" t="s">
        <v>14</v>
      </c>
      <c r="C40" s="23">
        <v>413.8</v>
      </c>
      <c r="D40" s="30">
        <v>0.71</v>
      </c>
      <c r="E40" s="21">
        <f t="shared" si="4"/>
        <v>68.020129999999995</v>
      </c>
      <c r="F40" s="22">
        <f t="shared" si="3"/>
        <v>372.42</v>
      </c>
      <c r="G40" s="26">
        <f t="shared" si="5"/>
        <v>-10</v>
      </c>
      <c r="H40" s="21">
        <f t="shared" si="6"/>
        <v>61.218116999999992</v>
      </c>
    </row>
    <row r="41" spans="2:8" x14ac:dyDescent="0.25">
      <c r="B41" s="23" t="s">
        <v>31</v>
      </c>
      <c r="C41" s="23">
        <v>523.75</v>
      </c>
      <c r="D41" s="30">
        <v>0.68</v>
      </c>
      <c r="E41" s="21">
        <f t="shared" si="4"/>
        <v>65.146039999999999</v>
      </c>
      <c r="F41" s="22">
        <f t="shared" si="3"/>
        <v>471.375</v>
      </c>
      <c r="G41" s="26">
        <f t="shared" si="5"/>
        <v>-10</v>
      </c>
      <c r="H41" s="21">
        <f t="shared" si="6"/>
        <v>58.631436000000001</v>
      </c>
    </row>
    <row r="42" spans="2:8" x14ac:dyDescent="0.25">
      <c r="B42" s="23" t="s">
        <v>86</v>
      </c>
      <c r="C42" s="23">
        <v>21711.15</v>
      </c>
      <c r="D42" s="30">
        <v>0.62</v>
      </c>
      <c r="E42" s="21">
        <f t="shared" si="4"/>
        <v>59.397859999999994</v>
      </c>
      <c r="F42" s="22">
        <f t="shared" si="3"/>
        <v>19540.035000000003</v>
      </c>
      <c r="G42" s="26">
        <f t="shared" si="5"/>
        <v>-9.9999999999999893</v>
      </c>
      <c r="H42" s="21">
        <f t="shared" si="6"/>
        <v>53.458074000000003</v>
      </c>
    </row>
    <row r="43" spans="2:8" x14ac:dyDescent="0.25">
      <c r="B43" s="23" t="s">
        <v>20</v>
      </c>
      <c r="C43" s="23">
        <v>20638.7</v>
      </c>
      <c r="D43" s="30">
        <v>0.61</v>
      </c>
      <c r="E43" s="21">
        <f t="shared" si="4"/>
        <v>58.439829999999994</v>
      </c>
      <c r="F43" s="22">
        <f t="shared" si="3"/>
        <v>18574.830000000002</v>
      </c>
      <c r="G43" s="26">
        <f t="shared" si="5"/>
        <v>-9.9999999999999947</v>
      </c>
      <c r="H43" s="21">
        <f t="shared" si="6"/>
        <v>52.595846999999999</v>
      </c>
    </row>
    <row r="44" spans="2:8" x14ac:dyDescent="0.25">
      <c r="B44" s="23" t="s">
        <v>38</v>
      </c>
      <c r="C44" s="23">
        <v>78.3</v>
      </c>
      <c r="D44" s="30">
        <v>0.61</v>
      </c>
      <c r="E44" s="21">
        <f t="shared" si="4"/>
        <v>58.439829999999994</v>
      </c>
      <c r="F44" s="22">
        <f t="shared" si="3"/>
        <v>70.47</v>
      </c>
      <c r="G44" s="26">
        <f t="shared" si="5"/>
        <v>-9.9999999999999982</v>
      </c>
      <c r="H44" s="21">
        <f t="shared" si="6"/>
        <v>52.595846999999992</v>
      </c>
    </row>
    <row r="45" spans="2:8" x14ac:dyDescent="0.25">
      <c r="B45" s="23" t="s">
        <v>18</v>
      </c>
      <c r="C45" s="23">
        <v>129.25</v>
      </c>
      <c r="D45" s="30">
        <v>0.57999999999999996</v>
      </c>
      <c r="E45" s="21">
        <f t="shared" si="4"/>
        <v>55.565739999999998</v>
      </c>
      <c r="F45" s="22">
        <f t="shared" si="3"/>
        <v>116.325</v>
      </c>
      <c r="G45" s="26">
        <f t="shared" si="5"/>
        <v>-9.9999999999999982</v>
      </c>
      <c r="H45" s="21">
        <f t="shared" si="6"/>
        <v>50.009166</v>
      </c>
    </row>
    <row r="46" spans="2:8" x14ac:dyDescent="0.25">
      <c r="B46" s="23" t="s">
        <v>45</v>
      </c>
      <c r="C46" s="23">
        <v>366.3</v>
      </c>
      <c r="D46" s="30">
        <v>0.57999999999999996</v>
      </c>
      <c r="E46" s="21">
        <f t="shared" si="4"/>
        <v>55.565739999999998</v>
      </c>
      <c r="F46" s="22">
        <f t="shared" si="3"/>
        <v>329.67</v>
      </c>
      <c r="G46" s="26">
        <f t="shared" si="5"/>
        <v>-9.9999999999999982</v>
      </c>
      <c r="H46" s="21">
        <f t="shared" si="6"/>
        <v>50.009166</v>
      </c>
    </row>
    <row r="47" spans="2:8" x14ac:dyDescent="0.25">
      <c r="B47" s="23" t="s">
        <v>47</v>
      </c>
      <c r="C47" s="23">
        <v>478.15</v>
      </c>
      <c r="D47" s="30">
        <v>0.56000000000000005</v>
      </c>
      <c r="E47" s="21">
        <f t="shared" si="4"/>
        <v>53.649679999999996</v>
      </c>
      <c r="F47" s="22">
        <f t="shared" si="3"/>
        <v>430.33499999999998</v>
      </c>
      <c r="G47" s="26">
        <f t="shared" si="5"/>
        <v>-10</v>
      </c>
      <c r="H47" s="21">
        <f t="shared" si="6"/>
        <v>48.284711999999999</v>
      </c>
    </row>
    <row r="48" spans="2:8" x14ac:dyDescent="0.25">
      <c r="B48" s="23" t="s">
        <v>52</v>
      </c>
      <c r="C48" s="23">
        <v>633.04999999999995</v>
      </c>
      <c r="D48" s="30">
        <v>0.53</v>
      </c>
      <c r="E48" s="21">
        <f t="shared" si="4"/>
        <v>50.775590000000001</v>
      </c>
      <c r="F48" s="22">
        <f t="shared" si="3"/>
        <v>569.745</v>
      </c>
      <c r="G48" s="26">
        <f t="shared" si="5"/>
        <v>-9.9999999999999929</v>
      </c>
      <c r="H48" s="21">
        <f t="shared" si="6"/>
        <v>45.698031000000007</v>
      </c>
    </row>
    <row r="49" spans="2:8" x14ac:dyDescent="0.25">
      <c r="B49" s="23" t="s">
        <v>9</v>
      </c>
      <c r="C49" s="23">
        <v>315.2</v>
      </c>
      <c r="D49" s="30">
        <v>0.51</v>
      </c>
      <c r="E49" s="21">
        <f t="shared" si="4"/>
        <v>48.859529999999992</v>
      </c>
      <c r="F49" s="22">
        <f t="shared" si="3"/>
        <v>283.68</v>
      </c>
      <c r="G49" s="26">
        <f t="shared" si="5"/>
        <v>-9.9999999999999947</v>
      </c>
      <c r="H49" s="21">
        <f t="shared" si="6"/>
        <v>43.973576999999992</v>
      </c>
    </row>
    <row r="50" spans="2:8" x14ac:dyDescent="0.25">
      <c r="B50" s="23" t="s">
        <v>25</v>
      </c>
      <c r="C50" s="23">
        <v>163.1</v>
      </c>
      <c r="D50" s="30">
        <v>0.51</v>
      </c>
      <c r="E50" s="21">
        <f t="shared" si="4"/>
        <v>48.859529999999992</v>
      </c>
      <c r="F50" s="22">
        <f t="shared" si="3"/>
        <v>146.79</v>
      </c>
      <c r="G50" s="26">
        <f t="shared" si="5"/>
        <v>-10.000000000000002</v>
      </c>
      <c r="H50" s="21">
        <f t="shared" si="6"/>
        <v>43.973576999999992</v>
      </c>
    </row>
    <row r="51" spans="2:8" x14ac:dyDescent="0.25">
      <c r="B51" s="23" t="s">
        <v>30</v>
      </c>
      <c r="C51" s="23">
        <v>88.45</v>
      </c>
      <c r="D51" s="30">
        <v>0.48</v>
      </c>
      <c r="E51" s="21">
        <f t="shared" si="4"/>
        <v>45.985439999999997</v>
      </c>
      <c r="F51" s="22">
        <f t="shared" si="3"/>
        <v>79.605000000000004</v>
      </c>
      <c r="G51" s="26">
        <f t="shared" si="5"/>
        <v>-9.9999999999999982</v>
      </c>
      <c r="H51" s="21">
        <f t="shared" si="6"/>
        <v>41.386896</v>
      </c>
    </row>
    <row r="52" spans="2:8" x14ac:dyDescent="0.25">
      <c r="B52" s="23" t="s">
        <v>64</v>
      </c>
      <c r="C52" s="23">
        <v>220.25</v>
      </c>
      <c r="D52" s="30">
        <v>0.48</v>
      </c>
      <c r="E52" s="21">
        <f t="shared" si="4"/>
        <v>45.985439999999997</v>
      </c>
      <c r="F52" s="22">
        <f t="shared" si="3"/>
        <v>198.22499999999999</v>
      </c>
      <c r="G52" s="26">
        <f t="shared" si="5"/>
        <v>-10.000000000000002</v>
      </c>
      <c r="H52" s="21">
        <f t="shared" si="6"/>
        <v>41.386895999999993</v>
      </c>
    </row>
    <row r="53" spans="2:8" x14ac:dyDescent="0.25">
      <c r="B53" s="23" t="s">
        <v>44</v>
      </c>
      <c r="C53" s="23">
        <v>104.65</v>
      </c>
      <c r="D53" s="30">
        <v>0.4</v>
      </c>
      <c r="E53" s="21">
        <f t="shared" si="4"/>
        <v>38.321199999999997</v>
      </c>
      <c r="F53" s="22">
        <f t="shared" si="3"/>
        <v>94.185000000000002</v>
      </c>
      <c r="G53" s="26">
        <f t="shared" si="5"/>
        <v>-10.000000000000004</v>
      </c>
      <c r="H53" s="21">
        <f t="shared" si="6"/>
        <v>34.489079999999994</v>
      </c>
    </row>
    <row r="54" spans="2:8" x14ac:dyDescent="0.25">
      <c r="B54" s="23" t="s">
        <v>21</v>
      </c>
      <c r="C54" s="23">
        <v>96.65</v>
      </c>
      <c r="D54" s="30">
        <v>0.38</v>
      </c>
      <c r="E54" s="21">
        <f t="shared" si="4"/>
        <v>36.405139999999996</v>
      </c>
      <c r="F54" s="22">
        <f t="shared" si="3"/>
        <v>86.985000000000014</v>
      </c>
      <c r="G54" s="26">
        <f t="shared" si="5"/>
        <v>-9.9999999999999911</v>
      </c>
      <c r="H54" s="21">
        <f t="shared" si="6"/>
        <v>32.764626</v>
      </c>
    </row>
    <row r="55" spans="2:8" x14ac:dyDescent="0.25">
      <c r="B55" s="23" t="s">
        <v>16</v>
      </c>
      <c r="C55" s="23">
        <v>192.1</v>
      </c>
      <c r="D55" s="30">
        <v>0.35</v>
      </c>
      <c r="E55" s="21">
        <f t="shared" si="4"/>
        <v>33.531049999999993</v>
      </c>
      <c r="F55" s="22">
        <f t="shared" si="3"/>
        <v>172.89</v>
      </c>
      <c r="G55" s="26">
        <f t="shared" si="5"/>
        <v>-10.000000000000005</v>
      </c>
      <c r="H55" s="21">
        <f t="shared" si="6"/>
        <v>30.177944999999994</v>
      </c>
    </row>
    <row r="56" spans="2:8" x14ac:dyDescent="0.25">
      <c r="B56" s="23" t="s">
        <v>50</v>
      </c>
      <c r="C56" s="23">
        <v>138.75</v>
      </c>
      <c r="D56" s="30">
        <v>0.27</v>
      </c>
      <c r="E56" s="21">
        <f t="shared" si="4"/>
        <v>25.866810000000001</v>
      </c>
      <c r="F56" s="22">
        <f t="shared" si="3"/>
        <v>124.875</v>
      </c>
      <c r="G56" s="26">
        <f t="shared" si="5"/>
        <v>-10</v>
      </c>
      <c r="H56" s="21">
        <f t="shared" si="6"/>
        <v>23.280129000000002</v>
      </c>
    </row>
    <row r="57" spans="2:8" x14ac:dyDescent="0.25">
      <c r="B57" s="23"/>
      <c r="C57" s="23"/>
      <c r="D57" s="24"/>
      <c r="E57" s="21"/>
      <c r="F57" s="21"/>
      <c r="G57" s="21"/>
      <c r="H57" s="21"/>
    </row>
    <row r="58" spans="2:8" ht="21" x14ac:dyDescent="0.35">
      <c r="B58" s="16"/>
      <c r="C58" s="16"/>
      <c r="D58" s="25">
        <f>SUM(D7:D57)</f>
        <v>100.00000000000001</v>
      </c>
      <c r="E58" s="17">
        <v>9580.2999999999993</v>
      </c>
      <c r="F58" s="18"/>
      <c r="G58" s="19"/>
      <c r="H58" s="17">
        <f>SUM(H7:H57)</f>
        <v>8622.2700000000023</v>
      </c>
    </row>
    <row r="59" spans="2:8" ht="42" x14ac:dyDescent="0.35">
      <c r="B59" s="12"/>
      <c r="C59" s="12"/>
      <c r="D59" s="12"/>
      <c r="E59" s="13" t="s">
        <v>4</v>
      </c>
      <c r="F59" s="14"/>
      <c r="G59" s="15"/>
      <c r="H59" s="13" t="s">
        <v>5</v>
      </c>
    </row>
  </sheetData>
  <autoFilter ref="B6:H59"/>
  <sortState ref="B7:H56">
    <sortCondition descending="1" ref="D7:D56"/>
  </sortState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9"/>
  <sheetViews>
    <sheetView workbookViewId="0">
      <selection activeCell="F7" sqref="F7"/>
    </sheetView>
  </sheetViews>
  <sheetFormatPr defaultRowHeight="15" x14ac:dyDescent="0.25"/>
  <cols>
    <col min="2" max="2" width="26.85546875" customWidth="1"/>
    <col min="3" max="3" width="8" customWidth="1"/>
    <col min="5" max="5" width="17.7109375" customWidth="1"/>
    <col min="6" max="6" width="12.140625" customWidth="1"/>
    <col min="7" max="7" width="8.140625" bestFit="1" customWidth="1"/>
    <col min="8" max="8" width="18" customWidth="1"/>
  </cols>
  <sheetData>
    <row r="2" spans="2:8" x14ac:dyDescent="0.25">
      <c r="B2" s="1"/>
      <c r="C2" s="2"/>
      <c r="D2" s="2"/>
      <c r="E2" s="2"/>
      <c r="F2" s="2"/>
      <c r="G2" s="2"/>
      <c r="H2" s="3"/>
    </row>
    <row r="3" spans="2:8" x14ac:dyDescent="0.25">
      <c r="B3" s="4"/>
      <c r="C3" s="5"/>
      <c r="D3" s="5"/>
      <c r="E3" s="5"/>
      <c r="F3" s="5"/>
      <c r="G3" s="5"/>
      <c r="H3" s="6"/>
    </row>
    <row r="4" spans="2:8" x14ac:dyDescent="0.25">
      <c r="B4" s="4"/>
      <c r="C4" s="5"/>
      <c r="D4" s="5"/>
      <c r="E4" s="5"/>
      <c r="F4" s="5"/>
      <c r="G4" s="5"/>
      <c r="H4" s="6"/>
    </row>
    <row r="5" spans="2:8" x14ac:dyDescent="0.25">
      <c r="B5" s="7"/>
      <c r="C5" s="8"/>
      <c r="D5" s="8"/>
      <c r="E5" s="8"/>
      <c r="F5" s="8"/>
      <c r="G5" s="8"/>
      <c r="H5" s="9"/>
    </row>
    <row r="6" spans="2:8" ht="37.5" x14ac:dyDescent="0.3">
      <c r="B6" s="20" t="s">
        <v>0</v>
      </c>
      <c r="C6" s="20" t="s">
        <v>6</v>
      </c>
      <c r="D6" s="20" t="s">
        <v>1</v>
      </c>
      <c r="E6" s="10" t="s">
        <v>2</v>
      </c>
      <c r="F6" s="11" t="s">
        <v>3</v>
      </c>
      <c r="G6" s="10" t="s">
        <v>7</v>
      </c>
      <c r="H6" s="10" t="s">
        <v>2</v>
      </c>
    </row>
    <row r="7" spans="2:8" x14ac:dyDescent="0.25">
      <c r="B7" s="23" t="s">
        <v>40</v>
      </c>
      <c r="C7" s="23">
        <v>2067.1</v>
      </c>
      <c r="D7" s="30">
        <v>14</v>
      </c>
      <c r="E7" s="21">
        <f t="shared" ref="E7:E38" si="0">$E$58*D7/100</f>
        <v>1341.2419999999997</v>
      </c>
      <c r="F7" s="22">
        <f t="shared" ref="F7:F38" si="1">C7*1.1</f>
        <v>2273.81</v>
      </c>
      <c r="G7" s="26">
        <f t="shared" ref="G7:G38" si="2">(F7-C7)/C7*100</f>
        <v>10.000000000000002</v>
      </c>
      <c r="H7" s="21">
        <f t="shared" ref="H7:H38" si="3">E7+((E7*G7)/100)</f>
        <v>1475.3661999999997</v>
      </c>
    </row>
    <row r="8" spans="2:8" x14ac:dyDescent="0.25">
      <c r="B8" s="23" t="s">
        <v>23</v>
      </c>
      <c r="C8" s="23">
        <v>1032.8</v>
      </c>
      <c r="D8" s="30">
        <v>9.56</v>
      </c>
      <c r="E8" s="21">
        <f t="shared" si="0"/>
        <v>915.87667999999985</v>
      </c>
      <c r="F8" s="22">
        <f t="shared" si="1"/>
        <v>1136.0800000000002</v>
      </c>
      <c r="G8" s="26">
        <f t="shared" si="2"/>
        <v>10.00000000000002</v>
      </c>
      <c r="H8" s="21">
        <f t="shared" si="3"/>
        <v>1007.464348</v>
      </c>
    </row>
    <row r="9" spans="2:8" x14ac:dyDescent="0.25">
      <c r="B9" s="23" t="s">
        <v>32</v>
      </c>
      <c r="C9" s="23">
        <v>966</v>
      </c>
      <c r="D9" s="30">
        <v>7.56</v>
      </c>
      <c r="E9" s="21">
        <f t="shared" si="0"/>
        <v>724.27067999999986</v>
      </c>
      <c r="F9" s="22">
        <f t="shared" si="1"/>
        <v>1062.6000000000001</v>
      </c>
      <c r="G9" s="26">
        <f t="shared" si="2"/>
        <v>10.000000000000014</v>
      </c>
      <c r="H9" s="21">
        <f t="shared" si="3"/>
        <v>796.69774799999993</v>
      </c>
    </row>
    <row r="10" spans="2:8" x14ac:dyDescent="0.25">
      <c r="B10" s="23" t="s">
        <v>27</v>
      </c>
      <c r="C10" s="23">
        <v>1781.95</v>
      </c>
      <c r="D10" s="30">
        <v>6.59</v>
      </c>
      <c r="E10" s="21">
        <f t="shared" si="0"/>
        <v>631.34177</v>
      </c>
      <c r="F10" s="22">
        <f t="shared" si="1"/>
        <v>1960.1450000000002</v>
      </c>
      <c r="G10" s="26">
        <f t="shared" si="2"/>
        <v>10.000000000000009</v>
      </c>
      <c r="H10" s="21">
        <f t="shared" si="3"/>
        <v>694.47594700000002</v>
      </c>
    </row>
    <row r="11" spans="2:8" x14ac:dyDescent="0.25">
      <c r="B11" s="23" t="s">
        <v>43</v>
      </c>
      <c r="C11" s="23">
        <v>2281.4</v>
      </c>
      <c r="D11" s="30">
        <v>5.12</v>
      </c>
      <c r="E11" s="21">
        <f t="shared" si="0"/>
        <v>490.51135999999997</v>
      </c>
      <c r="F11" s="22">
        <f t="shared" si="1"/>
        <v>2509.5400000000004</v>
      </c>
      <c r="G11" s="26">
        <f t="shared" si="2"/>
        <v>10.000000000000014</v>
      </c>
      <c r="H11" s="21">
        <f t="shared" si="3"/>
        <v>539.56249600000001</v>
      </c>
    </row>
    <row r="12" spans="2:8" x14ac:dyDescent="0.25">
      <c r="B12" s="23" t="s">
        <v>29</v>
      </c>
      <c r="C12" s="23">
        <v>346.8</v>
      </c>
      <c r="D12" s="30">
        <v>4.8</v>
      </c>
      <c r="E12" s="21">
        <f t="shared" si="0"/>
        <v>459.85439999999994</v>
      </c>
      <c r="F12" s="22">
        <f t="shared" si="1"/>
        <v>381.48</v>
      </c>
      <c r="G12" s="26">
        <f t="shared" si="2"/>
        <v>10.000000000000002</v>
      </c>
      <c r="H12" s="21">
        <f t="shared" si="3"/>
        <v>505.83983999999992</v>
      </c>
    </row>
    <row r="13" spans="2:8" x14ac:dyDescent="0.25">
      <c r="B13" s="23" t="s">
        <v>33</v>
      </c>
      <c r="C13" s="23">
        <v>1365.75</v>
      </c>
      <c r="D13" s="30">
        <v>4.2699999999999996</v>
      </c>
      <c r="E13" s="21">
        <f t="shared" si="0"/>
        <v>409.07880999999992</v>
      </c>
      <c r="F13" s="22">
        <f t="shared" si="1"/>
        <v>1502.325</v>
      </c>
      <c r="G13" s="26">
        <f t="shared" si="2"/>
        <v>10.000000000000004</v>
      </c>
      <c r="H13" s="21">
        <f t="shared" si="3"/>
        <v>449.98669099999995</v>
      </c>
    </row>
    <row r="14" spans="2:8" x14ac:dyDescent="0.25">
      <c r="B14" s="23" t="s">
        <v>26</v>
      </c>
      <c r="C14" s="23">
        <v>2209.9</v>
      </c>
      <c r="D14" s="30">
        <v>4.22</v>
      </c>
      <c r="E14" s="21">
        <f t="shared" si="0"/>
        <v>404.28865999999994</v>
      </c>
      <c r="F14" s="22">
        <f t="shared" si="1"/>
        <v>2430.8900000000003</v>
      </c>
      <c r="G14" s="26">
        <f t="shared" si="2"/>
        <v>10.000000000000011</v>
      </c>
      <c r="H14" s="21">
        <f t="shared" si="3"/>
        <v>444.71752599999996</v>
      </c>
    </row>
    <row r="15" spans="2:8" x14ac:dyDescent="0.25">
      <c r="B15" s="23" t="s">
        <v>28</v>
      </c>
      <c r="C15" s="23">
        <v>194.15</v>
      </c>
      <c r="D15" s="30">
        <v>3.62</v>
      </c>
      <c r="E15" s="21">
        <f t="shared" si="0"/>
        <v>346.80686000000003</v>
      </c>
      <c r="F15" s="22">
        <f t="shared" si="1"/>
        <v>213.56500000000003</v>
      </c>
      <c r="G15" s="26">
        <f t="shared" si="2"/>
        <v>10.000000000000011</v>
      </c>
      <c r="H15" s="21">
        <f t="shared" si="3"/>
        <v>381.48754600000007</v>
      </c>
    </row>
    <row r="16" spans="2:8" x14ac:dyDescent="0.25">
      <c r="B16" s="23" t="s">
        <v>15</v>
      </c>
      <c r="C16" s="23">
        <v>554.85</v>
      </c>
      <c r="D16" s="30">
        <v>2.85</v>
      </c>
      <c r="E16" s="21">
        <f t="shared" si="0"/>
        <v>273.03854999999999</v>
      </c>
      <c r="F16" s="22">
        <f t="shared" si="1"/>
        <v>610.33500000000004</v>
      </c>
      <c r="G16" s="26">
        <f t="shared" si="2"/>
        <v>10.000000000000002</v>
      </c>
      <c r="H16" s="21">
        <f t="shared" si="3"/>
        <v>300.34240499999999</v>
      </c>
    </row>
    <row r="17" spans="2:8" x14ac:dyDescent="0.25">
      <c r="B17" s="23" t="s">
        <v>34</v>
      </c>
      <c r="C17" s="23">
        <v>913.45</v>
      </c>
      <c r="D17" s="30">
        <v>2.38</v>
      </c>
      <c r="E17" s="21">
        <f t="shared" si="0"/>
        <v>228.01113999999998</v>
      </c>
      <c r="F17" s="22">
        <f t="shared" si="1"/>
        <v>1004.7950000000002</v>
      </c>
      <c r="G17" s="26">
        <f t="shared" si="2"/>
        <v>10.000000000000014</v>
      </c>
      <c r="H17" s="21">
        <f t="shared" si="3"/>
        <v>250.81225400000002</v>
      </c>
    </row>
    <row r="18" spans="2:8" x14ac:dyDescent="0.25">
      <c r="B18" s="23" t="s">
        <v>11</v>
      </c>
      <c r="C18" s="23">
        <v>431.65</v>
      </c>
      <c r="D18" s="30">
        <v>2.08</v>
      </c>
      <c r="E18" s="21">
        <f t="shared" si="0"/>
        <v>199.27023999999997</v>
      </c>
      <c r="F18" s="22">
        <f t="shared" si="1"/>
        <v>474.815</v>
      </c>
      <c r="G18" s="26">
        <f t="shared" si="2"/>
        <v>10.000000000000005</v>
      </c>
      <c r="H18" s="21">
        <f t="shared" si="3"/>
        <v>219.19726399999999</v>
      </c>
    </row>
    <row r="19" spans="2:8" x14ac:dyDescent="0.25">
      <c r="B19" s="23" t="s">
        <v>13</v>
      </c>
      <c r="C19" s="23">
        <v>3251.3</v>
      </c>
      <c r="D19" s="30">
        <v>1.84</v>
      </c>
      <c r="E19" s="21">
        <f t="shared" si="0"/>
        <v>176.27752000000001</v>
      </c>
      <c r="F19" s="22">
        <f t="shared" si="1"/>
        <v>3576.4300000000003</v>
      </c>
      <c r="G19" s="26">
        <f t="shared" si="2"/>
        <v>10.000000000000004</v>
      </c>
      <c r="H19" s="21">
        <f t="shared" si="3"/>
        <v>193.90527200000002</v>
      </c>
    </row>
    <row r="20" spans="2:8" x14ac:dyDescent="0.25">
      <c r="B20" s="23" t="s">
        <v>36</v>
      </c>
      <c r="C20" s="23">
        <v>6262.75</v>
      </c>
      <c r="D20" s="30">
        <v>1.78</v>
      </c>
      <c r="E20" s="21">
        <f t="shared" si="0"/>
        <v>170.52933999999996</v>
      </c>
      <c r="F20" s="22">
        <f t="shared" si="1"/>
        <v>6889.0250000000005</v>
      </c>
      <c r="G20" s="26">
        <f t="shared" si="2"/>
        <v>10.000000000000009</v>
      </c>
      <c r="H20" s="21">
        <f t="shared" si="3"/>
        <v>187.58227399999998</v>
      </c>
    </row>
    <row r="21" spans="2:8" x14ac:dyDescent="0.25">
      <c r="B21" s="23" t="s">
        <v>10</v>
      </c>
      <c r="C21" s="23">
        <v>1715.5</v>
      </c>
      <c r="D21" s="30">
        <v>1.65</v>
      </c>
      <c r="E21" s="21">
        <f t="shared" si="0"/>
        <v>158.07494999999997</v>
      </c>
      <c r="F21" s="22">
        <f t="shared" si="1"/>
        <v>1887.0500000000002</v>
      </c>
      <c r="G21" s="26">
        <f t="shared" si="2"/>
        <v>10.000000000000011</v>
      </c>
      <c r="H21" s="21">
        <f t="shared" si="3"/>
        <v>173.88244499999999</v>
      </c>
    </row>
    <row r="22" spans="2:8" x14ac:dyDescent="0.25">
      <c r="B22" s="23" t="s">
        <v>22</v>
      </c>
      <c r="C22" s="23">
        <v>705.2</v>
      </c>
      <c r="D22" s="30">
        <v>1.64</v>
      </c>
      <c r="E22" s="21">
        <f t="shared" si="0"/>
        <v>157.11691999999996</v>
      </c>
      <c r="F22" s="22">
        <f t="shared" si="1"/>
        <v>775.72000000000014</v>
      </c>
      <c r="G22" s="26">
        <f t="shared" si="2"/>
        <v>10.000000000000012</v>
      </c>
      <c r="H22" s="21">
        <f t="shared" si="3"/>
        <v>172.82861199999999</v>
      </c>
    </row>
    <row r="23" spans="2:8" x14ac:dyDescent="0.25">
      <c r="B23" s="23" t="s">
        <v>41</v>
      </c>
      <c r="C23" s="23">
        <v>191.45</v>
      </c>
      <c r="D23" s="30">
        <v>1.57</v>
      </c>
      <c r="E23" s="21">
        <f t="shared" si="0"/>
        <v>150.41070999999999</v>
      </c>
      <c r="F23" s="22">
        <f t="shared" si="1"/>
        <v>210.595</v>
      </c>
      <c r="G23" s="26">
        <f t="shared" si="2"/>
        <v>10.000000000000005</v>
      </c>
      <c r="H23" s="21">
        <f t="shared" si="3"/>
        <v>165.45178100000001</v>
      </c>
    </row>
    <row r="24" spans="2:8" x14ac:dyDescent="0.25">
      <c r="B24" s="23" t="s">
        <v>85</v>
      </c>
      <c r="C24" s="23">
        <v>16522.2</v>
      </c>
      <c r="D24" s="30">
        <v>1.26</v>
      </c>
      <c r="E24" s="21">
        <f t="shared" si="0"/>
        <v>120.71178</v>
      </c>
      <c r="F24" s="22">
        <f t="shared" si="1"/>
        <v>18174.420000000002</v>
      </c>
      <c r="G24" s="26">
        <f t="shared" si="2"/>
        <v>10.000000000000005</v>
      </c>
      <c r="H24" s="21">
        <f t="shared" si="3"/>
        <v>132.78295800000001</v>
      </c>
    </row>
    <row r="25" spans="2:8" x14ac:dyDescent="0.25">
      <c r="B25" s="23" t="s">
        <v>35</v>
      </c>
      <c r="C25" s="23">
        <v>606.45000000000005</v>
      </c>
      <c r="D25" s="30">
        <v>1.24</v>
      </c>
      <c r="E25" s="21">
        <f t="shared" si="0"/>
        <v>118.79571999999999</v>
      </c>
      <c r="F25" s="22">
        <f t="shared" si="1"/>
        <v>667.09500000000014</v>
      </c>
      <c r="G25" s="26">
        <f t="shared" si="2"/>
        <v>10.000000000000014</v>
      </c>
      <c r="H25" s="21">
        <f t="shared" si="3"/>
        <v>130.67529200000001</v>
      </c>
    </row>
    <row r="26" spans="2:8" x14ac:dyDescent="0.25">
      <c r="B26" s="23" t="s">
        <v>42</v>
      </c>
      <c r="C26" s="23">
        <v>531.70000000000005</v>
      </c>
      <c r="D26" s="30">
        <v>1.23</v>
      </c>
      <c r="E26" s="21">
        <f t="shared" si="0"/>
        <v>117.83768999999998</v>
      </c>
      <c r="F26" s="22">
        <f t="shared" si="1"/>
        <v>584.87000000000012</v>
      </c>
      <c r="G26" s="26">
        <f t="shared" si="2"/>
        <v>10.000000000000012</v>
      </c>
      <c r="H26" s="21">
        <f t="shared" si="3"/>
        <v>129.62145899999999</v>
      </c>
    </row>
    <row r="27" spans="2:8" x14ac:dyDescent="0.25">
      <c r="B27" s="23" t="s">
        <v>19</v>
      </c>
      <c r="C27" s="23">
        <v>4521.05</v>
      </c>
      <c r="D27" s="30">
        <v>1.17</v>
      </c>
      <c r="E27" s="21">
        <f t="shared" si="0"/>
        <v>112.08950999999999</v>
      </c>
      <c r="F27" s="22">
        <f t="shared" si="1"/>
        <v>4973.1550000000007</v>
      </c>
      <c r="G27" s="26">
        <f t="shared" si="2"/>
        <v>10.000000000000011</v>
      </c>
      <c r="H27" s="21">
        <f t="shared" si="3"/>
        <v>123.298461</v>
      </c>
    </row>
    <row r="28" spans="2:8" x14ac:dyDescent="0.25">
      <c r="B28" s="23" t="s">
        <v>48</v>
      </c>
      <c r="C28" s="23">
        <v>4117.3</v>
      </c>
      <c r="D28" s="30">
        <v>1.02</v>
      </c>
      <c r="E28" s="21">
        <f t="shared" si="0"/>
        <v>97.719059999999985</v>
      </c>
      <c r="F28" s="22">
        <f t="shared" si="1"/>
        <v>4529.0300000000007</v>
      </c>
      <c r="G28" s="26">
        <f t="shared" si="2"/>
        <v>10.000000000000012</v>
      </c>
      <c r="H28" s="21">
        <f t="shared" si="3"/>
        <v>107.490966</v>
      </c>
    </row>
    <row r="29" spans="2:8" x14ac:dyDescent="0.25">
      <c r="B29" s="23" t="s">
        <v>39</v>
      </c>
      <c r="C29" s="23">
        <v>178.3</v>
      </c>
      <c r="D29" s="30">
        <v>0.98</v>
      </c>
      <c r="E29" s="21">
        <f t="shared" si="0"/>
        <v>93.886939999999996</v>
      </c>
      <c r="F29" s="22">
        <f t="shared" si="1"/>
        <v>196.13000000000002</v>
      </c>
      <c r="G29" s="26">
        <f t="shared" si="2"/>
        <v>10.000000000000005</v>
      </c>
      <c r="H29" s="21">
        <f t="shared" si="3"/>
        <v>103.275634</v>
      </c>
    </row>
    <row r="30" spans="2:8" x14ac:dyDescent="0.25">
      <c r="B30" s="23" t="s">
        <v>91</v>
      </c>
      <c r="C30" s="23">
        <v>627.1</v>
      </c>
      <c r="D30" s="30">
        <v>0.97</v>
      </c>
      <c r="E30" s="21">
        <f t="shared" si="0"/>
        <v>92.928910000000002</v>
      </c>
      <c r="F30" s="22">
        <f t="shared" si="1"/>
        <v>689.81000000000006</v>
      </c>
      <c r="G30" s="26">
        <f t="shared" si="2"/>
        <v>10.000000000000005</v>
      </c>
      <c r="H30" s="21">
        <f t="shared" si="3"/>
        <v>102.221801</v>
      </c>
    </row>
    <row r="31" spans="2:8" x14ac:dyDescent="0.25">
      <c r="B31" s="23" t="s">
        <v>80</v>
      </c>
      <c r="C31" s="23">
        <v>3823.6</v>
      </c>
      <c r="D31" s="30">
        <v>0.96</v>
      </c>
      <c r="E31" s="21">
        <f t="shared" si="0"/>
        <v>91.970879999999994</v>
      </c>
      <c r="F31" s="22">
        <f t="shared" si="1"/>
        <v>4205.96</v>
      </c>
      <c r="G31" s="26">
        <f t="shared" si="2"/>
        <v>10.000000000000004</v>
      </c>
      <c r="H31" s="21">
        <f t="shared" si="3"/>
        <v>101.167968</v>
      </c>
    </row>
    <row r="32" spans="2:8" x14ac:dyDescent="0.25">
      <c r="B32" s="23" t="s">
        <v>53</v>
      </c>
      <c r="C32" s="23">
        <v>1043.25</v>
      </c>
      <c r="D32" s="30">
        <v>0.93</v>
      </c>
      <c r="E32" s="21">
        <f t="shared" si="0"/>
        <v>89.096789999999999</v>
      </c>
      <c r="F32" s="22">
        <f t="shared" si="1"/>
        <v>1147.575</v>
      </c>
      <c r="G32" s="26">
        <f t="shared" si="2"/>
        <v>10.000000000000005</v>
      </c>
      <c r="H32" s="21">
        <f t="shared" si="3"/>
        <v>98.00646900000001</v>
      </c>
    </row>
    <row r="33" spans="2:8" x14ac:dyDescent="0.25">
      <c r="B33" s="23" t="s">
        <v>37</v>
      </c>
      <c r="C33" s="23">
        <v>87</v>
      </c>
      <c r="D33" s="30">
        <v>0.9</v>
      </c>
      <c r="E33" s="21">
        <f t="shared" si="0"/>
        <v>86.222700000000003</v>
      </c>
      <c r="F33" s="22">
        <f t="shared" si="1"/>
        <v>95.7</v>
      </c>
      <c r="G33" s="26">
        <f t="shared" si="2"/>
        <v>10.000000000000004</v>
      </c>
      <c r="H33" s="21">
        <f t="shared" si="3"/>
        <v>94.844970000000004</v>
      </c>
    </row>
    <row r="34" spans="2:8" x14ac:dyDescent="0.25">
      <c r="B34" s="23" t="s">
        <v>46</v>
      </c>
      <c r="C34" s="23">
        <v>681.65</v>
      </c>
      <c r="D34" s="30">
        <v>0.9</v>
      </c>
      <c r="E34" s="21">
        <f t="shared" si="0"/>
        <v>86.222700000000003</v>
      </c>
      <c r="F34" s="22">
        <f t="shared" si="1"/>
        <v>749.81500000000005</v>
      </c>
      <c r="G34" s="26">
        <f t="shared" si="2"/>
        <v>10.000000000000012</v>
      </c>
      <c r="H34" s="21">
        <f t="shared" si="3"/>
        <v>94.844970000000018</v>
      </c>
    </row>
    <row r="35" spans="2:8" x14ac:dyDescent="0.25">
      <c r="B35" s="23" t="s">
        <v>49</v>
      </c>
      <c r="C35" s="23">
        <v>280.95</v>
      </c>
      <c r="D35" s="30">
        <v>0.89</v>
      </c>
      <c r="E35" s="21">
        <f t="shared" si="0"/>
        <v>85.264669999999981</v>
      </c>
      <c r="F35" s="22">
        <f t="shared" si="1"/>
        <v>309.04500000000002</v>
      </c>
      <c r="G35" s="26">
        <f t="shared" si="2"/>
        <v>10.000000000000011</v>
      </c>
      <c r="H35" s="21">
        <f t="shared" si="3"/>
        <v>93.791136999999992</v>
      </c>
    </row>
    <row r="36" spans="2:8" x14ac:dyDescent="0.25">
      <c r="B36" s="23" t="s">
        <v>12</v>
      </c>
      <c r="C36" s="23">
        <v>3004.95</v>
      </c>
      <c r="D36" s="30">
        <v>0.84</v>
      </c>
      <c r="E36" s="21">
        <f t="shared" si="0"/>
        <v>80.474519999999998</v>
      </c>
      <c r="F36" s="22">
        <f t="shared" si="1"/>
        <v>3305.4450000000002</v>
      </c>
      <c r="G36" s="26">
        <f t="shared" si="2"/>
        <v>10.000000000000012</v>
      </c>
      <c r="H36" s="21">
        <f t="shared" si="3"/>
        <v>88.521972000000005</v>
      </c>
    </row>
    <row r="37" spans="2:8" x14ac:dyDescent="0.25">
      <c r="B37" s="23" t="s">
        <v>51</v>
      </c>
      <c r="C37" s="23">
        <v>6205.9</v>
      </c>
      <c r="D37" s="30">
        <v>0.8</v>
      </c>
      <c r="E37" s="21">
        <f t="shared" si="0"/>
        <v>76.642399999999995</v>
      </c>
      <c r="F37" s="22">
        <f t="shared" si="1"/>
        <v>6826.49</v>
      </c>
      <c r="G37" s="26">
        <f t="shared" si="2"/>
        <v>10.000000000000004</v>
      </c>
      <c r="H37" s="21">
        <f t="shared" si="3"/>
        <v>84.306640000000002</v>
      </c>
    </row>
    <row r="38" spans="2:8" x14ac:dyDescent="0.25">
      <c r="B38" s="23" t="s">
        <v>17</v>
      </c>
      <c r="C38" s="23">
        <v>720.15</v>
      </c>
      <c r="D38" s="30">
        <v>0.78</v>
      </c>
      <c r="E38" s="21">
        <f t="shared" si="0"/>
        <v>74.726339999999993</v>
      </c>
      <c r="F38" s="22">
        <f t="shared" si="1"/>
        <v>792.16500000000008</v>
      </c>
      <c r="G38" s="26">
        <f t="shared" si="2"/>
        <v>10.000000000000014</v>
      </c>
      <c r="H38" s="21">
        <f t="shared" si="3"/>
        <v>82.198974000000007</v>
      </c>
    </row>
    <row r="39" spans="2:8" x14ac:dyDescent="0.25">
      <c r="B39" s="23" t="s">
        <v>24</v>
      </c>
      <c r="C39" s="23">
        <v>2676.5</v>
      </c>
      <c r="D39" s="30">
        <v>0.74</v>
      </c>
      <c r="E39" s="21">
        <f t="shared" ref="E39:E56" si="4">$E$58*D39/100</f>
        <v>70.89421999999999</v>
      </c>
      <c r="F39" s="22">
        <f t="shared" ref="F39:F56" si="5">C39*1.1</f>
        <v>2944.15</v>
      </c>
      <c r="G39" s="26">
        <f t="shared" ref="G39:G56" si="6">(F39-C39)/C39*100</f>
        <v>10.000000000000004</v>
      </c>
      <c r="H39" s="21">
        <f t="shared" ref="H39:H56" si="7">E39+((E39*G39)/100)</f>
        <v>77.983641999999989</v>
      </c>
    </row>
    <row r="40" spans="2:8" x14ac:dyDescent="0.25">
      <c r="B40" s="23" t="s">
        <v>14</v>
      </c>
      <c r="C40" s="23">
        <v>413.8</v>
      </c>
      <c r="D40" s="30">
        <v>0.71</v>
      </c>
      <c r="E40" s="21">
        <f t="shared" si="4"/>
        <v>68.020129999999995</v>
      </c>
      <c r="F40" s="22">
        <f t="shared" si="5"/>
        <v>455.18000000000006</v>
      </c>
      <c r="G40" s="26">
        <f t="shared" si="6"/>
        <v>10.000000000000012</v>
      </c>
      <c r="H40" s="21">
        <f t="shared" si="7"/>
        <v>74.822142999999997</v>
      </c>
    </row>
    <row r="41" spans="2:8" x14ac:dyDescent="0.25">
      <c r="B41" s="23" t="s">
        <v>31</v>
      </c>
      <c r="C41" s="23">
        <v>523.75</v>
      </c>
      <c r="D41" s="30">
        <v>0.68</v>
      </c>
      <c r="E41" s="21">
        <f t="shared" si="4"/>
        <v>65.146039999999999</v>
      </c>
      <c r="F41" s="22">
        <f t="shared" si="5"/>
        <v>576.125</v>
      </c>
      <c r="G41" s="26">
        <f t="shared" si="6"/>
        <v>10</v>
      </c>
      <c r="H41" s="21">
        <f t="shared" si="7"/>
        <v>71.660644000000005</v>
      </c>
    </row>
    <row r="42" spans="2:8" x14ac:dyDescent="0.25">
      <c r="B42" s="23" t="s">
        <v>86</v>
      </c>
      <c r="C42" s="23">
        <v>21711.15</v>
      </c>
      <c r="D42" s="30">
        <v>0.62</v>
      </c>
      <c r="E42" s="21">
        <f t="shared" si="4"/>
        <v>59.397859999999994</v>
      </c>
      <c r="F42" s="22">
        <f t="shared" si="5"/>
        <v>23882.265000000003</v>
      </c>
      <c r="G42" s="26">
        <f t="shared" si="6"/>
        <v>10.000000000000005</v>
      </c>
      <c r="H42" s="21">
        <f t="shared" si="7"/>
        <v>65.337645999999992</v>
      </c>
    </row>
    <row r="43" spans="2:8" x14ac:dyDescent="0.25">
      <c r="B43" s="23" t="s">
        <v>20</v>
      </c>
      <c r="C43" s="23">
        <v>20638.7</v>
      </c>
      <c r="D43" s="30">
        <v>0.61</v>
      </c>
      <c r="E43" s="21">
        <f t="shared" si="4"/>
        <v>58.439829999999994</v>
      </c>
      <c r="F43" s="22">
        <f t="shared" si="5"/>
        <v>22702.570000000003</v>
      </c>
      <c r="G43" s="26">
        <f t="shared" si="6"/>
        <v>10.000000000000012</v>
      </c>
      <c r="H43" s="21">
        <f t="shared" si="7"/>
        <v>64.283812999999995</v>
      </c>
    </row>
    <row r="44" spans="2:8" x14ac:dyDescent="0.25">
      <c r="B44" s="23" t="s">
        <v>38</v>
      </c>
      <c r="C44" s="23">
        <v>78.3</v>
      </c>
      <c r="D44" s="30">
        <v>0.61</v>
      </c>
      <c r="E44" s="21">
        <f t="shared" si="4"/>
        <v>58.439829999999994</v>
      </c>
      <c r="F44" s="22">
        <f t="shared" si="5"/>
        <v>86.13000000000001</v>
      </c>
      <c r="G44" s="26">
        <f t="shared" si="6"/>
        <v>10.000000000000016</v>
      </c>
      <c r="H44" s="21">
        <f t="shared" si="7"/>
        <v>64.283813000000009</v>
      </c>
    </row>
    <row r="45" spans="2:8" x14ac:dyDescent="0.25">
      <c r="B45" s="23" t="s">
        <v>18</v>
      </c>
      <c r="C45" s="23">
        <v>129.25</v>
      </c>
      <c r="D45" s="30">
        <v>0.57999999999999996</v>
      </c>
      <c r="E45" s="21">
        <f t="shared" si="4"/>
        <v>55.565739999999998</v>
      </c>
      <c r="F45" s="22">
        <f t="shared" si="5"/>
        <v>142.17500000000001</v>
      </c>
      <c r="G45" s="26">
        <f t="shared" si="6"/>
        <v>10.000000000000009</v>
      </c>
      <c r="H45" s="21">
        <f t="shared" si="7"/>
        <v>61.122314000000003</v>
      </c>
    </row>
    <row r="46" spans="2:8" x14ac:dyDescent="0.25">
      <c r="B46" s="23" t="s">
        <v>45</v>
      </c>
      <c r="C46" s="23">
        <v>366.3</v>
      </c>
      <c r="D46" s="30">
        <v>0.57999999999999996</v>
      </c>
      <c r="E46" s="21">
        <f t="shared" si="4"/>
        <v>55.565739999999998</v>
      </c>
      <c r="F46" s="22">
        <f t="shared" si="5"/>
        <v>402.93000000000006</v>
      </c>
      <c r="G46" s="26">
        <f t="shared" si="6"/>
        <v>10.000000000000014</v>
      </c>
      <c r="H46" s="21">
        <f t="shared" si="7"/>
        <v>61.122314000000003</v>
      </c>
    </row>
    <row r="47" spans="2:8" x14ac:dyDescent="0.25">
      <c r="B47" s="23" t="s">
        <v>47</v>
      </c>
      <c r="C47" s="23">
        <v>478.15</v>
      </c>
      <c r="D47" s="30">
        <v>0.56000000000000005</v>
      </c>
      <c r="E47" s="21">
        <f t="shared" si="4"/>
        <v>53.649679999999996</v>
      </c>
      <c r="F47" s="22">
        <f t="shared" si="5"/>
        <v>525.96500000000003</v>
      </c>
      <c r="G47" s="26">
        <f t="shared" si="6"/>
        <v>10.000000000000012</v>
      </c>
      <c r="H47" s="21">
        <f t="shared" si="7"/>
        <v>59.014648000000001</v>
      </c>
    </row>
    <row r="48" spans="2:8" x14ac:dyDescent="0.25">
      <c r="B48" s="23" t="s">
        <v>52</v>
      </c>
      <c r="C48" s="23">
        <v>633.04999999999995</v>
      </c>
      <c r="D48" s="30">
        <v>0.53</v>
      </c>
      <c r="E48" s="21">
        <f t="shared" si="4"/>
        <v>50.775590000000001</v>
      </c>
      <c r="F48" s="22">
        <f t="shared" si="5"/>
        <v>696.35500000000002</v>
      </c>
      <c r="G48" s="26">
        <f t="shared" si="6"/>
        <v>10.000000000000011</v>
      </c>
      <c r="H48" s="21">
        <f t="shared" si="7"/>
        <v>55.853149000000009</v>
      </c>
    </row>
    <row r="49" spans="2:8" x14ac:dyDescent="0.25">
      <c r="B49" s="23" t="s">
        <v>9</v>
      </c>
      <c r="C49" s="23">
        <v>315.2</v>
      </c>
      <c r="D49" s="30">
        <v>0.51</v>
      </c>
      <c r="E49" s="21">
        <f t="shared" si="4"/>
        <v>48.859529999999992</v>
      </c>
      <c r="F49" s="22">
        <f t="shared" si="5"/>
        <v>346.72</v>
      </c>
      <c r="G49" s="26">
        <f t="shared" si="6"/>
        <v>10.000000000000012</v>
      </c>
      <c r="H49" s="21">
        <f t="shared" si="7"/>
        <v>53.745483</v>
      </c>
    </row>
    <row r="50" spans="2:8" x14ac:dyDescent="0.25">
      <c r="B50" s="23" t="s">
        <v>25</v>
      </c>
      <c r="C50" s="23">
        <v>163.1</v>
      </c>
      <c r="D50" s="30">
        <v>0.51</v>
      </c>
      <c r="E50" s="21">
        <f t="shared" si="4"/>
        <v>48.859529999999992</v>
      </c>
      <c r="F50" s="22">
        <f t="shared" si="5"/>
        <v>179.41</v>
      </c>
      <c r="G50" s="26">
        <f t="shared" si="6"/>
        <v>10.000000000000002</v>
      </c>
      <c r="H50" s="21">
        <f t="shared" si="7"/>
        <v>53.745482999999993</v>
      </c>
    </row>
    <row r="51" spans="2:8" x14ac:dyDescent="0.25">
      <c r="B51" s="23" t="s">
        <v>30</v>
      </c>
      <c r="C51" s="23">
        <v>88.45</v>
      </c>
      <c r="D51" s="30">
        <v>0.48</v>
      </c>
      <c r="E51" s="21">
        <f t="shared" si="4"/>
        <v>45.985439999999997</v>
      </c>
      <c r="F51" s="22">
        <f t="shared" si="5"/>
        <v>97.295000000000016</v>
      </c>
      <c r="G51" s="26">
        <f t="shared" si="6"/>
        <v>10.000000000000014</v>
      </c>
      <c r="H51" s="21">
        <f t="shared" si="7"/>
        <v>50.583984000000001</v>
      </c>
    </row>
    <row r="52" spans="2:8" x14ac:dyDescent="0.25">
      <c r="B52" s="23" t="s">
        <v>64</v>
      </c>
      <c r="C52" s="23">
        <v>220.25</v>
      </c>
      <c r="D52" s="30">
        <v>0.48</v>
      </c>
      <c r="E52" s="21">
        <f t="shared" si="4"/>
        <v>45.985439999999997</v>
      </c>
      <c r="F52" s="22">
        <f t="shared" si="5"/>
        <v>242.27500000000001</v>
      </c>
      <c r="G52" s="26">
        <f t="shared" si="6"/>
        <v>10.000000000000002</v>
      </c>
      <c r="H52" s="21">
        <f t="shared" si="7"/>
        <v>50.583984000000001</v>
      </c>
    </row>
    <row r="53" spans="2:8" x14ac:dyDescent="0.25">
      <c r="B53" s="23" t="s">
        <v>44</v>
      </c>
      <c r="C53" s="23">
        <v>104.65</v>
      </c>
      <c r="D53" s="30">
        <v>0.4</v>
      </c>
      <c r="E53" s="21">
        <f t="shared" si="4"/>
        <v>38.321199999999997</v>
      </c>
      <c r="F53" s="22">
        <f t="shared" si="5"/>
        <v>115.11500000000001</v>
      </c>
      <c r="G53" s="26">
        <f t="shared" si="6"/>
        <v>10.000000000000004</v>
      </c>
      <c r="H53" s="21">
        <f t="shared" si="7"/>
        <v>42.153320000000001</v>
      </c>
    </row>
    <row r="54" spans="2:8" x14ac:dyDescent="0.25">
      <c r="B54" s="23" t="s">
        <v>21</v>
      </c>
      <c r="C54" s="23">
        <v>96.65</v>
      </c>
      <c r="D54" s="30">
        <v>0.38</v>
      </c>
      <c r="E54" s="21">
        <f t="shared" si="4"/>
        <v>36.405139999999996</v>
      </c>
      <c r="F54" s="22">
        <f t="shared" si="5"/>
        <v>106.31500000000001</v>
      </c>
      <c r="G54" s="26">
        <f t="shared" si="6"/>
        <v>10.000000000000005</v>
      </c>
      <c r="H54" s="21">
        <f t="shared" si="7"/>
        <v>40.045653999999999</v>
      </c>
    </row>
    <row r="55" spans="2:8" x14ac:dyDescent="0.25">
      <c r="B55" s="23" t="s">
        <v>16</v>
      </c>
      <c r="C55" s="23">
        <v>192.1</v>
      </c>
      <c r="D55" s="30">
        <v>0.35</v>
      </c>
      <c r="E55" s="21">
        <f t="shared" si="4"/>
        <v>33.531049999999993</v>
      </c>
      <c r="F55" s="22">
        <f t="shared" si="5"/>
        <v>211.31</v>
      </c>
      <c r="G55" s="26">
        <f t="shared" si="6"/>
        <v>10.000000000000005</v>
      </c>
      <c r="H55" s="21">
        <f t="shared" si="7"/>
        <v>36.884154999999993</v>
      </c>
    </row>
    <row r="56" spans="2:8" x14ac:dyDescent="0.25">
      <c r="B56" s="23" t="s">
        <v>50</v>
      </c>
      <c r="C56" s="23">
        <v>138.75</v>
      </c>
      <c r="D56" s="30">
        <v>0.27</v>
      </c>
      <c r="E56" s="21">
        <f t="shared" si="4"/>
        <v>25.866810000000001</v>
      </c>
      <c r="F56" s="22">
        <f t="shared" si="5"/>
        <v>152.625</v>
      </c>
      <c r="G56" s="26">
        <f t="shared" si="6"/>
        <v>10</v>
      </c>
      <c r="H56" s="21">
        <f t="shared" si="7"/>
        <v>28.453491</v>
      </c>
    </row>
    <row r="57" spans="2:8" x14ac:dyDescent="0.25">
      <c r="B57" s="23"/>
      <c r="C57" s="23"/>
      <c r="D57" s="24"/>
      <c r="E57" s="21"/>
      <c r="F57" s="22"/>
      <c r="G57" s="21"/>
      <c r="H57" s="21"/>
    </row>
    <row r="58" spans="2:8" ht="21" x14ac:dyDescent="0.35">
      <c r="B58" s="16"/>
      <c r="C58" s="16"/>
      <c r="D58" s="25">
        <f>SUM(D7:D57)</f>
        <v>100.00000000000001</v>
      </c>
      <c r="E58" s="17">
        <v>9580.2999999999993</v>
      </c>
      <c r="F58" s="18"/>
      <c r="G58" s="19"/>
      <c r="H58" s="17">
        <f>SUM(H7:H57)</f>
        <v>10538.330000000004</v>
      </c>
    </row>
    <row r="59" spans="2:8" ht="42" x14ac:dyDescent="0.35">
      <c r="B59" s="12"/>
      <c r="C59" s="12"/>
      <c r="D59" s="12"/>
      <c r="E59" s="13" t="s">
        <v>4</v>
      </c>
      <c r="F59" s="14"/>
      <c r="G59" s="15"/>
      <c r="H59" s="13" t="s">
        <v>5</v>
      </c>
    </row>
  </sheetData>
  <autoFilter ref="B6:H59"/>
  <sortState ref="B7:H56">
    <sortCondition descending="1" ref="D7:D56"/>
  </sortState>
  <pageMargins left="0.7" right="0.7" top="0.75" bottom="0.75" header="0.3" footer="0.3"/>
  <pageSetup orientation="portrait" horizontalDpi="200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P16"/>
  <sheetViews>
    <sheetView workbookViewId="0">
      <selection activeCell="I39" sqref="I39"/>
    </sheetView>
  </sheetViews>
  <sheetFormatPr defaultRowHeight="15" x14ac:dyDescent="0.25"/>
  <cols>
    <col min="3" max="3" width="28.28515625" bestFit="1" customWidth="1"/>
    <col min="4" max="16" width="10.42578125" bestFit="1" customWidth="1"/>
    <col min="17" max="19" width="12" customWidth="1"/>
  </cols>
  <sheetData>
    <row r="2" spans="3:16" x14ac:dyDescent="0.25">
      <c r="C2" s="36" t="s">
        <v>67</v>
      </c>
      <c r="D2" s="39">
        <v>44013</v>
      </c>
      <c r="E2" s="39">
        <v>43952</v>
      </c>
      <c r="F2" s="39">
        <v>43922</v>
      </c>
      <c r="G2" s="39">
        <v>43891</v>
      </c>
      <c r="H2" s="39">
        <v>43739</v>
      </c>
      <c r="I2" s="39">
        <v>43709</v>
      </c>
      <c r="J2" s="39">
        <v>43678</v>
      </c>
      <c r="K2" s="39">
        <v>43647</v>
      </c>
      <c r="L2" s="39">
        <v>43617</v>
      </c>
      <c r="M2" s="39">
        <v>43586</v>
      </c>
      <c r="N2" s="40">
        <v>43556</v>
      </c>
      <c r="O2" s="40">
        <v>43525</v>
      </c>
      <c r="P2" s="40">
        <v>43497</v>
      </c>
    </row>
    <row r="3" spans="3:16" x14ac:dyDescent="0.25">
      <c r="C3" s="37" t="s">
        <v>75</v>
      </c>
      <c r="D3" s="33">
        <f>VLOOKUP(C3,[4]Sheet1!$A$4:$B$17,2,0)</f>
        <v>33.160000000000004</v>
      </c>
      <c r="E3" s="33">
        <f>VLOOKUP(C3,'[1]Table 1'!$A$4:$B$17,2,0)</f>
        <v>33.340000000000003</v>
      </c>
      <c r="F3" s="33">
        <f>VLOOKUP(C3,[2]Sheet1!$A$4:$B$17,2,0)</f>
        <v>36.190000000000005</v>
      </c>
      <c r="G3" s="33">
        <f>VLOOKUP(C3,[3]Sheet1!$D$4:$E$17,2,0)</f>
        <v>36.51</v>
      </c>
      <c r="H3" s="28">
        <v>39.47999999999999</v>
      </c>
      <c r="I3" s="28">
        <v>39.290000000000013</v>
      </c>
      <c r="J3" s="28">
        <v>39.47999999999999</v>
      </c>
      <c r="K3" s="28">
        <v>40.250000000000007</v>
      </c>
      <c r="L3" s="28">
        <v>40.390000000000008</v>
      </c>
      <c r="M3" s="28">
        <v>39.869999999999997</v>
      </c>
      <c r="N3" s="28">
        <v>37.949999999999996</v>
      </c>
      <c r="O3" s="28">
        <v>38.85</v>
      </c>
      <c r="P3" s="28">
        <v>37.190000000000005</v>
      </c>
    </row>
    <row r="4" spans="3:16" x14ac:dyDescent="0.25">
      <c r="C4" s="37" t="s">
        <v>69</v>
      </c>
      <c r="D4" s="33">
        <f>VLOOKUP(C4,[4]Sheet1!$A$4:$B$17,2,0)</f>
        <v>16.11</v>
      </c>
      <c r="E4" s="33">
        <f>VLOOKUP(C4,'[1]Table 1'!$A$4:$B$17,2,0)</f>
        <v>14.66</v>
      </c>
      <c r="F4" s="33">
        <f>VLOOKUP(C4,[2]Sheet1!$A$4:$B$17,2,0)</f>
        <v>14.48</v>
      </c>
      <c r="G4" s="33">
        <f>VLOOKUP(C4,[3]Sheet1!$D$4:$E$17,2,0)</f>
        <v>15.040000000000001</v>
      </c>
      <c r="H4" s="28">
        <v>13.009999999999998</v>
      </c>
      <c r="I4" s="28">
        <v>13.879999999999999</v>
      </c>
      <c r="J4" s="28">
        <v>15.360000000000001</v>
      </c>
      <c r="K4" s="28">
        <v>14.8</v>
      </c>
      <c r="L4" s="28">
        <v>13.709999999999999</v>
      </c>
      <c r="M4" s="28">
        <v>13.76</v>
      </c>
      <c r="N4" s="28">
        <v>14.459999999999999</v>
      </c>
      <c r="O4" s="28">
        <v>13.66</v>
      </c>
      <c r="P4" s="28">
        <v>14.83</v>
      </c>
    </row>
    <row r="5" spans="3:16" x14ac:dyDescent="0.25">
      <c r="C5" s="37" t="s">
        <v>76</v>
      </c>
      <c r="D5" s="33">
        <f>VLOOKUP(C5,[4]Sheet1!$A$4:$B$17,2,0)</f>
        <v>12.639999999999999</v>
      </c>
      <c r="E5" s="33">
        <f>VLOOKUP(C5,'[1]Table 1'!$A$4:$B$17,2,0)</f>
        <v>13.41</v>
      </c>
      <c r="F5" s="33">
        <f>VLOOKUP(C5,[2]Sheet1!$A$4:$B$17,2,0)</f>
        <v>13.080000000000002</v>
      </c>
      <c r="G5" s="33">
        <f>VLOOKUP(C5,[3]Sheet1!$D$4:$E$17,2,0)</f>
        <v>14.46</v>
      </c>
      <c r="H5" s="28">
        <v>12.39</v>
      </c>
      <c r="I5" s="28">
        <v>12.350000000000001</v>
      </c>
      <c r="J5" s="28">
        <v>11.040000000000001</v>
      </c>
      <c r="K5" s="28">
        <v>11.000000000000002</v>
      </c>
      <c r="L5" s="28">
        <v>10.66</v>
      </c>
      <c r="M5" s="28">
        <v>10.74</v>
      </c>
      <c r="N5" s="28">
        <v>11.239999999999998</v>
      </c>
      <c r="O5" s="28">
        <v>11.299999999999999</v>
      </c>
      <c r="P5" s="28">
        <v>10.81</v>
      </c>
    </row>
    <row r="6" spans="3:16" x14ac:dyDescent="0.25">
      <c r="C6" s="32" t="s">
        <v>87</v>
      </c>
      <c r="D6" s="33">
        <f>VLOOKUP(C6,[4]Sheet1!$A$4:$B$17,2,0)</f>
        <v>16.18</v>
      </c>
      <c r="E6" s="33">
        <f>VLOOKUP(C6,'[1]Table 1'!$A$4:$B$17,2,0)</f>
        <v>14.290000000000001</v>
      </c>
      <c r="F6" s="33">
        <f>VLOOKUP(C6,[2]Sheet1!$A$4:$B$17,2,0)</f>
        <v>13.919999999999998</v>
      </c>
      <c r="G6" s="33">
        <f>VLOOKUP(C6,[3]Sheet1!$D$4:$E$17,2,0)</f>
        <v>12.45</v>
      </c>
      <c r="H6" s="35">
        <v>15.3</v>
      </c>
      <c r="I6" s="35">
        <v>14.74</v>
      </c>
      <c r="J6" s="35">
        <v>14.42</v>
      </c>
      <c r="K6" s="35">
        <v>13.97</v>
      </c>
      <c r="L6" s="35">
        <v>14.37</v>
      </c>
      <c r="M6" s="35">
        <v>14.740000000000002</v>
      </c>
      <c r="N6" s="35">
        <v>15.31</v>
      </c>
      <c r="O6" s="35">
        <v>15.3</v>
      </c>
      <c r="P6" s="35">
        <v>15.440000000000001</v>
      </c>
    </row>
    <row r="7" spans="3:16" x14ac:dyDescent="0.25">
      <c r="C7" s="37" t="s">
        <v>70</v>
      </c>
      <c r="D7" s="33">
        <f>VLOOKUP(C7,[4]Sheet1!$A$4:$B$17,2,0)</f>
        <v>5.61</v>
      </c>
      <c r="E7" s="33">
        <f>VLOOKUP(C7,'[1]Table 1'!$A$4:$B$17,2,0)</f>
        <v>5.55</v>
      </c>
      <c r="F7" s="33">
        <f>VLOOKUP(C7,[2]Sheet1!$A$4:$B$17,2,0)</f>
        <v>5</v>
      </c>
      <c r="G7" s="33">
        <f>VLOOKUP(C7,[3]Sheet1!$D$4:$E$17,2,0)</f>
        <v>4.54</v>
      </c>
      <c r="H7" s="28">
        <v>6.1099999999999994</v>
      </c>
      <c r="I7" s="28">
        <v>5.5200000000000005</v>
      </c>
      <c r="J7" s="28">
        <v>5.42</v>
      </c>
      <c r="K7" s="28">
        <v>5.16</v>
      </c>
      <c r="L7" s="28">
        <v>5.71</v>
      </c>
      <c r="M7" s="28">
        <v>5.9399999999999995</v>
      </c>
      <c r="N7" s="28">
        <v>6.11</v>
      </c>
      <c r="O7" s="28">
        <v>6.09</v>
      </c>
      <c r="P7" s="28">
        <v>6.58</v>
      </c>
    </row>
    <row r="8" spans="3:16" x14ac:dyDescent="0.25">
      <c r="C8" s="37" t="s">
        <v>74</v>
      </c>
      <c r="D8" s="33">
        <f>VLOOKUP(C8,[4]Sheet1!$A$4:$B$17,2,0)</f>
        <v>3.2</v>
      </c>
      <c r="E8" s="33">
        <f>VLOOKUP(C8,'[1]Table 1'!$A$4:$B$17,2,0)</f>
        <v>3.59</v>
      </c>
      <c r="F8" s="33">
        <f>VLOOKUP(C8,[2]Sheet1!$A$4:$B$17,2,0)</f>
        <v>3.1599999999999997</v>
      </c>
      <c r="G8" s="33">
        <f>VLOOKUP(C8,[3]Sheet1!$D$4:$E$17,2,0)</f>
        <v>3.13</v>
      </c>
      <c r="H8" s="28">
        <v>1.78</v>
      </c>
      <c r="I8" s="28">
        <v>1.94</v>
      </c>
      <c r="J8" s="28">
        <v>1.94</v>
      </c>
      <c r="K8" s="28">
        <v>1.8699999999999999</v>
      </c>
      <c r="L8" s="28">
        <v>1.84</v>
      </c>
      <c r="M8" s="28">
        <v>1.71</v>
      </c>
      <c r="N8" s="28">
        <v>1.6199999999999999</v>
      </c>
      <c r="O8" s="28">
        <v>1.5099999999999998</v>
      </c>
      <c r="P8" s="28">
        <v>1.5499999999999998</v>
      </c>
    </row>
    <row r="9" spans="3:16" x14ac:dyDescent="0.25">
      <c r="C9" s="37" t="s">
        <v>72</v>
      </c>
      <c r="D9" s="33">
        <f>VLOOKUP(C9,[4]Sheet1!$A$4:$B$17,2,0)</f>
        <v>2.38</v>
      </c>
      <c r="E9" s="33">
        <f>VLOOKUP(C9,'[1]Table 1'!$A$4:$B$17,2,0)</f>
        <v>2.89</v>
      </c>
      <c r="F9" s="33">
        <f>VLOOKUP(C9,[2]Sheet1!$A$4:$B$17,2,0)</f>
        <v>2.7</v>
      </c>
      <c r="G9" s="33">
        <f>VLOOKUP(C9,[3]Sheet1!$D$4:$E$17,2,0)</f>
        <v>2.79</v>
      </c>
      <c r="H9" s="28">
        <v>3.72</v>
      </c>
      <c r="I9" s="28">
        <v>3.86</v>
      </c>
      <c r="J9" s="28">
        <v>3.65</v>
      </c>
      <c r="K9" s="28">
        <v>3.78</v>
      </c>
      <c r="L9" s="28">
        <v>3.99</v>
      </c>
      <c r="M9" s="28">
        <v>4</v>
      </c>
      <c r="N9" s="28">
        <v>3.51</v>
      </c>
      <c r="O9" s="28">
        <v>3.66</v>
      </c>
      <c r="P9" s="28">
        <v>3.69</v>
      </c>
    </row>
    <row r="10" spans="3:16" x14ac:dyDescent="0.25">
      <c r="C10" s="37" t="s">
        <v>73</v>
      </c>
      <c r="D10" s="33">
        <f>VLOOKUP(C10,[4]Sheet1!$A$4:$B$17,2,0)</f>
        <v>3.1799999999999997</v>
      </c>
      <c r="E10" s="33">
        <f>VLOOKUP(C10,'[1]Table 1'!$A$4:$B$17,2,0)</f>
        <v>3.3499999999999996</v>
      </c>
      <c r="F10" s="33">
        <f>VLOOKUP(C10,[2]Sheet1!$A$4:$B$17,2,0)</f>
        <v>3.11</v>
      </c>
      <c r="G10" s="33">
        <f>VLOOKUP(C10,[3]Sheet1!$D$4:$E$17,2,0)</f>
        <v>2.72</v>
      </c>
      <c r="H10" s="28">
        <v>2.15</v>
      </c>
      <c r="I10" s="28">
        <v>2.0699999999999998</v>
      </c>
      <c r="J10" s="28">
        <v>2.33</v>
      </c>
      <c r="K10" s="28">
        <v>2.31</v>
      </c>
      <c r="L10" s="28">
        <v>2.15</v>
      </c>
      <c r="M10" s="28">
        <v>2.21</v>
      </c>
      <c r="N10" s="28">
        <v>2.4299999999999997</v>
      </c>
      <c r="O10" s="28">
        <v>2.42</v>
      </c>
      <c r="P10" s="28">
        <v>2.5300000000000002</v>
      </c>
    </row>
    <row r="11" spans="3:16" x14ac:dyDescent="0.25">
      <c r="C11" s="37" t="s">
        <v>71</v>
      </c>
      <c r="D11" s="33">
        <f>VLOOKUP(C11,[4]Sheet1!$A$4:$B$17,2,0)</f>
        <v>2.15</v>
      </c>
      <c r="E11" s="33">
        <f>VLOOKUP(C11,'[1]Table 1'!$A$4:$B$17,2,0)</f>
        <v>2.7</v>
      </c>
      <c r="F11" s="33">
        <f>VLOOKUP(C11,[2]Sheet1!$A$4:$B$17,2,0)</f>
        <v>2.6199999999999997</v>
      </c>
      <c r="G11" s="33">
        <f>VLOOKUP(C11,[3]Sheet1!$D$4:$E$17,2,0)</f>
        <v>2.52</v>
      </c>
      <c r="H11" s="28">
        <v>2.9299999999999997</v>
      </c>
      <c r="I11" s="28">
        <v>3.0300000000000002</v>
      </c>
      <c r="J11" s="28">
        <v>2.96</v>
      </c>
      <c r="K11" s="28">
        <v>3.29</v>
      </c>
      <c r="L11" s="28">
        <v>3.6</v>
      </c>
      <c r="M11" s="28">
        <v>3.4299999999999997</v>
      </c>
      <c r="N11" s="28">
        <v>3.72</v>
      </c>
      <c r="O11" s="28">
        <v>3.6900000000000004</v>
      </c>
      <c r="P11" s="28">
        <v>3.81</v>
      </c>
    </row>
    <row r="12" spans="3:16" x14ac:dyDescent="0.25">
      <c r="C12" s="34" t="s">
        <v>88</v>
      </c>
      <c r="D12" s="33">
        <f>VLOOKUP(C12,[4]Sheet1!$A$4:$B$17,2,0)</f>
        <v>1.88</v>
      </c>
      <c r="E12" s="33">
        <f>VLOOKUP(C12,'[1]Table 1'!$A$4:$B$17,2,0)</f>
        <v>2.2000000000000002</v>
      </c>
      <c r="F12" s="35">
        <v>2.13</v>
      </c>
      <c r="G12" s="35">
        <v>2.2599999999999998</v>
      </c>
      <c r="H12" s="35"/>
      <c r="I12" s="35"/>
      <c r="J12" s="35"/>
      <c r="K12" s="35"/>
      <c r="L12" s="35"/>
      <c r="M12" s="35"/>
      <c r="N12" s="35"/>
      <c r="O12" s="35"/>
      <c r="P12" s="35"/>
    </row>
    <row r="13" spans="3:16" x14ac:dyDescent="0.25">
      <c r="C13" s="37" t="s">
        <v>77</v>
      </c>
      <c r="D13" s="33">
        <f>VLOOKUP(C13,[4]Sheet1!$A$4:$B$17,2,0)</f>
        <v>2.17</v>
      </c>
      <c r="E13" s="33">
        <f>VLOOKUP(C13,'[1]Table 1'!$A$4:$B$17,2,0)</f>
        <v>2.4099999999999997</v>
      </c>
      <c r="F13" s="33">
        <f>VLOOKUP(C13,[2]Sheet1!$A$4:$B$17,2,0)</f>
        <v>2.12</v>
      </c>
      <c r="G13" s="33">
        <f>VLOOKUP(C13,[3]Sheet1!$D$4:$E$17,2,0)</f>
        <v>2.2199999999999998</v>
      </c>
      <c r="H13" s="28">
        <v>1.5</v>
      </c>
      <c r="I13" s="28">
        <v>1.5699999999999998</v>
      </c>
      <c r="J13" s="28">
        <v>1.56</v>
      </c>
      <c r="K13" s="28">
        <v>1.69</v>
      </c>
      <c r="L13" s="28">
        <v>1.74</v>
      </c>
      <c r="M13" s="28">
        <v>1.76</v>
      </c>
      <c r="N13" s="28">
        <v>1.77</v>
      </c>
      <c r="O13" s="28">
        <v>1.6099999999999999</v>
      </c>
      <c r="P13" s="28">
        <v>1.63</v>
      </c>
    </row>
    <row r="14" spans="3:16" x14ac:dyDescent="0.25">
      <c r="C14" s="37" t="s">
        <v>68</v>
      </c>
      <c r="D14" s="33">
        <f>VLOOKUP(C14,[4]Sheet1!$A$4:$B$17,2,0)</f>
        <v>0.51</v>
      </c>
      <c r="E14" s="33">
        <f>VLOOKUP(C14,'[1]Table 1'!$A$4:$B$17,2,0)</f>
        <v>0.63</v>
      </c>
      <c r="F14" s="33">
        <f>VLOOKUP(C14,[2]Sheet1!$A$4:$B$17,2,0)</f>
        <v>0.55000000000000004</v>
      </c>
      <c r="G14" s="33">
        <f>VLOOKUP(C14,[3]Sheet1!$D$4:$E$17,2,0)</f>
        <v>0.54</v>
      </c>
      <c r="H14" s="28">
        <v>0.64</v>
      </c>
      <c r="I14" s="28">
        <v>0.69</v>
      </c>
      <c r="J14" s="28">
        <v>0.64</v>
      </c>
      <c r="K14" s="28">
        <v>0.66</v>
      </c>
      <c r="L14" s="28">
        <v>0.67</v>
      </c>
      <c r="M14" s="28">
        <v>0.68</v>
      </c>
      <c r="N14" s="28">
        <v>0.65</v>
      </c>
      <c r="O14" s="28">
        <v>0.64</v>
      </c>
      <c r="P14" s="28">
        <v>0.59</v>
      </c>
    </row>
    <row r="15" spans="3:16" x14ac:dyDescent="0.25">
      <c r="C15" s="37" t="s">
        <v>78</v>
      </c>
      <c r="D15" s="33">
        <f>VLOOKUP(C15,[4]Sheet1!$A$4:$B$17,2,0)</f>
        <v>0.56000000000000005</v>
      </c>
      <c r="E15" s="33">
        <f>VLOOKUP(C15,'[1]Table 1'!$A$4:$B$17,2,0)</f>
        <v>0.56000000000000005</v>
      </c>
      <c r="F15" s="33">
        <f>VLOOKUP(C15,[2]Sheet1!$A$4:$B$17,2,0)</f>
        <v>0.56000000000000005</v>
      </c>
      <c r="G15" s="33">
        <f>VLOOKUP(C15,[3]Sheet1!$D$4:$E$17,2,0)</f>
        <v>0.5</v>
      </c>
      <c r="H15" s="28">
        <v>0.67</v>
      </c>
      <c r="I15" s="28">
        <v>0.7</v>
      </c>
      <c r="J15" s="28">
        <v>0.69</v>
      </c>
      <c r="K15" s="28">
        <v>0.72</v>
      </c>
      <c r="L15" s="28">
        <v>0.72</v>
      </c>
      <c r="M15" s="28">
        <v>0.76</v>
      </c>
      <c r="N15" s="28">
        <v>0.75</v>
      </c>
      <c r="O15" s="28">
        <v>0.75</v>
      </c>
      <c r="P15" s="28">
        <v>0.75</v>
      </c>
    </row>
    <row r="16" spans="3:16" x14ac:dyDescent="0.25">
      <c r="C16" s="37" t="s">
        <v>79</v>
      </c>
      <c r="D16" s="33">
        <f>VLOOKUP(C16,[4]Sheet1!$A$4:$B$17,2,0)</f>
        <v>0.27</v>
      </c>
      <c r="E16" s="33">
        <f>VLOOKUP(C16,'[1]Table 1'!$A$4:$B$17,2,0)</f>
        <v>0.42</v>
      </c>
      <c r="F16" s="33">
        <f>VLOOKUP(C16,[2]Sheet1!$A$4:$B$17,2,0)</f>
        <v>0.35</v>
      </c>
      <c r="G16" s="33">
        <f>VLOOKUP(C16,[3]Sheet1!$D$4:$E$17,2,0)</f>
        <v>0.32</v>
      </c>
      <c r="H16" s="28">
        <v>0.33</v>
      </c>
      <c r="I16" s="28">
        <v>0.35</v>
      </c>
      <c r="J16" s="28">
        <v>0.49</v>
      </c>
      <c r="K16" s="28">
        <v>0.48</v>
      </c>
      <c r="L16" s="28">
        <v>0.42</v>
      </c>
      <c r="M16" s="28">
        <v>0.41</v>
      </c>
      <c r="N16" s="28">
        <v>0.51</v>
      </c>
      <c r="O16" s="28">
        <v>0.53</v>
      </c>
      <c r="P16" s="28">
        <v>0.6</v>
      </c>
    </row>
  </sheetData>
  <sortState ref="C4:P17">
    <sortCondition descending="1" ref="G4:G17"/>
  </sortState>
  <conditionalFormatting sqref="D3:P3">
    <cfRule type="colorScale" priority="14">
      <colorScale>
        <cfvo type="min"/>
        <cfvo type="max"/>
        <color rgb="FFFFEF9C"/>
        <color rgb="FF63BE7B"/>
      </colorScale>
    </cfRule>
  </conditionalFormatting>
  <conditionalFormatting sqref="D4:P4">
    <cfRule type="colorScale" priority="13">
      <colorScale>
        <cfvo type="min"/>
        <cfvo type="max"/>
        <color rgb="FFFFEF9C"/>
        <color rgb="FF63BE7B"/>
      </colorScale>
    </cfRule>
  </conditionalFormatting>
  <conditionalFormatting sqref="D5:P5">
    <cfRule type="colorScale" priority="12">
      <colorScale>
        <cfvo type="min"/>
        <cfvo type="max"/>
        <color rgb="FFFFEF9C"/>
        <color rgb="FF63BE7B"/>
      </colorScale>
    </cfRule>
  </conditionalFormatting>
  <conditionalFormatting sqref="D6:P6">
    <cfRule type="colorScale" priority="11">
      <colorScale>
        <cfvo type="min"/>
        <cfvo type="max"/>
        <color rgb="FFFFEF9C"/>
        <color rgb="FF63BE7B"/>
      </colorScale>
    </cfRule>
  </conditionalFormatting>
  <conditionalFormatting sqref="D7:P7">
    <cfRule type="colorScale" priority="10">
      <colorScale>
        <cfvo type="min"/>
        <cfvo type="max"/>
        <color rgb="FFFFEF9C"/>
        <color rgb="FF63BE7B"/>
      </colorScale>
    </cfRule>
  </conditionalFormatting>
  <conditionalFormatting sqref="D8:P8">
    <cfRule type="colorScale" priority="9">
      <colorScale>
        <cfvo type="min"/>
        <cfvo type="max"/>
        <color rgb="FFFFEF9C"/>
        <color rgb="FF63BE7B"/>
      </colorScale>
    </cfRule>
  </conditionalFormatting>
  <conditionalFormatting sqref="D9:P9">
    <cfRule type="colorScale" priority="8">
      <colorScale>
        <cfvo type="min"/>
        <cfvo type="max"/>
        <color rgb="FFFFEF9C"/>
        <color rgb="FF63BE7B"/>
      </colorScale>
    </cfRule>
  </conditionalFormatting>
  <conditionalFormatting sqref="D10:P10">
    <cfRule type="colorScale" priority="7">
      <colorScale>
        <cfvo type="min"/>
        <cfvo type="max"/>
        <color rgb="FFFFEF9C"/>
        <color rgb="FF63BE7B"/>
      </colorScale>
    </cfRule>
  </conditionalFormatting>
  <conditionalFormatting sqref="D11:P11">
    <cfRule type="colorScale" priority="6">
      <colorScale>
        <cfvo type="min"/>
        <cfvo type="max"/>
        <color rgb="FFFFEF9C"/>
        <color rgb="FF63BE7B"/>
      </colorScale>
    </cfRule>
  </conditionalFormatting>
  <conditionalFormatting sqref="D12:P12">
    <cfRule type="colorScale" priority="5">
      <colorScale>
        <cfvo type="min"/>
        <cfvo type="max"/>
        <color rgb="FFFFEF9C"/>
        <color rgb="FF63BE7B"/>
      </colorScale>
    </cfRule>
  </conditionalFormatting>
  <conditionalFormatting sqref="D13:P13">
    <cfRule type="colorScale" priority="4">
      <colorScale>
        <cfvo type="min"/>
        <cfvo type="max"/>
        <color rgb="FFFFEF9C"/>
        <color rgb="FF63BE7B"/>
      </colorScale>
    </cfRule>
  </conditionalFormatting>
  <conditionalFormatting sqref="D14:P14">
    <cfRule type="colorScale" priority="3">
      <colorScale>
        <cfvo type="min"/>
        <cfvo type="max"/>
        <color rgb="FFFFEF9C"/>
        <color rgb="FF63BE7B"/>
      </colorScale>
    </cfRule>
  </conditionalFormatting>
  <conditionalFormatting sqref="D15:P15">
    <cfRule type="colorScale" priority="2">
      <colorScale>
        <cfvo type="min"/>
        <cfvo type="max"/>
        <color rgb="FFFFEF9C"/>
        <color rgb="FF63BE7B"/>
      </colorScale>
    </cfRule>
  </conditionalFormatting>
  <conditionalFormatting sqref="D16:P16">
    <cfRule type="colorScale" priority="1">
      <colorScale>
        <cfvo type="min"/>
        <cfvo type="max"/>
        <color rgb="FFFFEF9C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F20"/>
  <sheetViews>
    <sheetView tabSelected="1" workbookViewId="0">
      <selection activeCell="F20" sqref="F20"/>
    </sheetView>
  </sheetViews>
  <sheetFormatPr defaultRowHeight="15" x14ac:dyDescent="0.25"/>
  <cols>
    <col min="3" max="3" width="15.28515625" customWidth="1"/>
    <col min="4" max="4" width="19.140625" customWidth="1"/>
    <col min="5" max="5" width="35.42578125" bestFit="1" customWidth="1"/>
    <col min="6" max="6" width="19.7109375" bestFit="1" customWidth="1"/>
  </cols>
  <sheetData>
    <row r="4" spans="3:6" x14ac:dyDescent="0.25">
      <c r="C4" s="38" t="s">
        <v>63</v>
      </c>
      <c r="D4" s="38"/>
      <c r="E4" s="38"/>
      <c r="F4" s="38"/>
    </row>
    <row r="5" spans="3:6" x14ac:dyDescent="0.25">
      <c r="C5" s="27" t="s">
        <v>54</v>
      </c>
      <c r="D5" s="31">
        <v>43192</v>
      </c>
      <c r="E5" s="27" t="s">
        <v>55</v>
      </c>
      <c r="F5" s="27" t="s">
        <v>56</v>
      </c>
    </row>
    <row r="6" spans="3:6" x14ac:dyDescent="0.25">
      <c r="C6" s="27" t="s">
        <v>54</v>
      </c>
      <c r="D6" s="31">
        <v>43192</v>
      </c>
      <c r="E6" s="27" t="s">
        <v>57</v>
      </c>
      <c r="F6" s="27" t="s">
        <v>56</v>
      </c>
    </row>
    <row r="7" spans="3:6" x14ac:dyDescent="0.25">
      <c r="C7" s="27" t="s">
        <v>54</v>
      </c>
      <c r="D7" s="31">
        <v>43192</v>
      </c>
      <c r="E7" s="27" t="s">
        <v>58</v>
      </c>
      <c r="F7" s="27" t="s">
        <v>56</v>
      </c>
    </row>
    <row r="8" spans="3:6" x14ac:dyDescent="0.25">
      <c r="C8" s="27" t="s">
        <v>54</v>
      </c>
      <c r="D8" s="31">
        <v>43192</v>
      </c>
      <c r="E8" s="27" t="s">
        <v>59</v>
      </c>
      <c r="F8" s="27" t="s">
        <v>60</v>
      </c>
    </row>
    <row r="9" spans="3:6" x14ac:dyDescent="0.25">
      <c r="C9" s="27" t="s">
        <v>54</v>
      </c>
      <c r="D9" s="31">
        <v>43192</v>
      </c>
      <c r="E9" s="27" t="s">
        <v>61</v>
      </c>
      <c r="F9" s="27" t="s">
        <v>60</v>
      </c>
    </row>
    <row r="10" spans="3:6" x14ac:dyDescent="0.25">
      <c r="C10" s="27" t="s">
        <v>54</v>
      </c>
      <c r="D10" s="31">
        <v>43192</v>
      </c>
      <c r="E10" s="27" t="s">
        <v>62</v>
      </c>
      <c r="F10" s="27" t="s">
        <v>60</v>
      </c>
    </row>
    <row r="11" spans="3:6" x14ac:dyDescent="0.25">
      <c r="C11" s="27" t="s">
        <v>54</v>
      </c>
      <c r="D11" s="31">
        <v>43371</v>
      </c>
      <c r="E11" s="27" t="s">
        <v>65</v>
      </c>
      <c r="F11" s="27" t="s">
        <v>56</v>
      </c>
    </row>
    <row r="12" spans="3:6" x14ac:dyDescent="0.25">
      <c r="C12" s="27" t="s">
        <v>54</v>
      </c>
      <c r="D12" s="31">
        <v>43371</v>
      </c>
      <c r="E12" s="27" t="s">
        <v>66</v>
      </c>
      <c r="F12" s="27" t="s">
        <v>60</v>
      </c>
    </row>
    <row r="13" spans="3:6" x14ac:dyDescent="0.25">
      <c r="C13" s="27" t="s">
        <v>54</v>
      </c>
      <c r="D13" s="31">
        <v>43553</v>
      </c>
      <c r="E13" s="29" t="s">
        <v>81</v>
      </c>
      <c r="F13" s="27" t="s">
        <v>56</v>
      </c>
    </row>
    <row r="14" spans="3:6" x14ac:dyDescent="0.25">
      <c r="C14" s="27" t="s">
        <v>54</v>
      </c>
      <c r="D14" s="31">
        <v>43553</v>
      </c>
      <c r="E14" s="29" t="s">
        <v>82</v>
      </c>
      <c r="F14" s="27" t="s">
        <v>60</v>
      </c>
    </row>
    <row r="15" spans="3:6" x14ac:dyDescent="0.25">
      <c r="C15" s="27" t="s">
        <v>54</v>
      </c>
      <c r="D15" s="31">
        <v>43735</v>
      </c>
      <c r="E15" s="29" t="s">
        <v>83</v>
      </c>
      <c r="F15" s="27" t="s">
        <v>56</v>
      </c>
    </row>
    <row r="16" spans="3:6" x14ac:dyDescent="0.25">
      <c r="C16" s="27" t="s">
        <v>54</v>
      </c>
      <c r="D16" s="31">
        <v>43735</v>
      </c>
      <c r="E16" s="29" t="s">
        <v>84</v>
      </c>
      <c r="F16" s="27" t="s">
        <v>60</v>
      </c>
    </row>
    <row r="17" spans="3:6" x14ac:dyDescent="0.25">
      <c r="C17" s="27" t="s">
        <v>54</v>
      </c>
      <c r="D17" s="31">
        <v>43909</v>
      </c>
      <c r="E17" s="29" t="s">
        <v>89</v>
      </c>
      <c r="F17" s="27" t="s">
        <v>56</v>
      </c>
    </row>
    <row r="18" spans="3:6" x14ac:dyDescent="0.25">
      <c r="C18" s="27" t="s">
        <v>54</v>
      </c>
      <c r="D18" s="31">
        <v>43909</v>
      </c>
      <c r="E18" s="29" t="s">
        <v>90</v>
      </c>
      <c r="F18" s="27" t="s">
        <v>60</v>
      </c>
    </row>
    <row r="19" spans="3:6" x14ac:dyDescent="0.25">
      <c r="C19" s="27" t="s">
        <v>54</v>
      </c>
      <c r="D19" s="27"/>
      <c r="E19" s="29" t="s">
        <v>92</v>
      </c>
      <c r="F19" s="27" t="s">
        <v>56</v>
      </c>
    </row>
    <row r="20" spans="3:6" x14ac:dyDescent="0.25">
      <c r="C20" s="27" t="s">
        <v>54</v>
      </c>
      <c r="D20" s="27"/>
      <c r="E20" s="29" t="s">
        <v>93</v>
      </c>
      <c r="F20" s="27" t="s">
        <v>60</v>
      </c>
    </row>
  </sheetData>
  <mergeCells count="1">
    <mergeCell ref="C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Nifty Calculator Free Float</vt:lpstr>
      <vt:lpstr>Pessimistic Nifty</vt:lpstr>
      <vt:lpstr>Optimistic Nifty</vt:lpstr>
      <vt:lpstr>Sectoral Weights</vt:lpstr>
      <vt:lpstr>Recent changes in Nifty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amsec</dc:creator>
  <cp:lastModifiedBy>MERANI</cp:lastModifiedBy>
  <dcterms:created xsi:type="dcterms:W3CDTF">2011-11-28T07:51:29Z</dcterms:created>
  <dcterms:modified xsi:type="dcterms:W3CDTF">2020-08-01T13:50:01Z</dcterms:modified>
</cp:coreProperties>
</file>